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tdeines\Desktop\"/>
    </mc:Choice>
  </mc:AlternateContent>
  <xr:revisionPtr revIDLastSave="0" documentId="13_ncr:1_{14418A49-8A35-44C1-B4EB-34D854020160}" xr6:coauthVersionLast="45" xr6:coauthVersionMax="45" xr10:uidLastSave="{00000000-0000-0000-0000-000000000000}"/>
  <workbookProtection workbookAlgorithmName="SHA-512" workbookHashValue="1sCJjkvR8gsd/HIltVNZOfn92DJJQN3itc9hpzbZAJDAZM7icd7Lh3CjeXARtSZ/exEz74xTLizyhtNdBkKycw==" workbookSaltValue="yaUTm2lHb6NbHef/wYG8bg==" workbookSpinCount="100000" lockStructure="1"/>
  <bookViews>
    <workbookView xWindow="-120" yWindow="-120" windowWidth="29040" windowHeight="15840" tabRatio="851" activeTab="1" xr2:uid="{00000000-000D-0000-FFFF-FFFF00000000}"/>
  </bookViews>
  <sheets>
    <sheet name="Summary" sheetId="16" r:id="rId1"/>
    <sheet name="Narrative" sheetId="20" r:id="rId2"/>
    <sheet name="Membership Dues Allocation " sheetId="14" r:id="rId3"/>
    <sheet name="Conferences" sheetId="13" r:id="rId4"/>
    <sheet name="Fundraising" sheetId="12" r:id="rId5"/>
    <sheet name="District Store" sheetId="10" r:id="rId6"/>
    <sheet name="Marketing Outside Toastmasters" sheetId="9" r:id="rId7"/>
    <sheet name="Recognition" sheetId="21" r:id="rId8"/>
    <sheet name="Club Growth" sheetId="22" r:id="rId9"/>
    <sheet name="Public Relations" sheetId="8" r:id="rId10"/>
    <sheet name="Education and Training" sheetId="7" r:id="rId11"/>
    <sheet name="Speech Contest" sheetId="6" r:id="rId12"/>
    <sheet name="Administration" sheetId="5" r:id="rId13"/>
    <sheet name="Food and Meals" sheetId="23" r:id="rId14"/>
    <sheet name="Travel" sheetId="4" r:id="rId15"/>
    <sheet name="Lodging" sheetId="24" r:id="rId16"/>
    <sheet name="Chart of Accounts" sheetId="2" r:id="rId17"/>
    <sheet name="Upload Sheet Pull" sheetId="17" r:id="rId18"/>
    <sheet name="Upload Template" sheetId="18" r:id="rId19"/>
  </sheets>
  <externalReferences>
    <externalReference r:id="rId20"/>
  </externalReferences>
  <definedNames>
    <definedName name="_xlnm._FilterDatabase" localSheetId="9" hidden="1">'Public Relations'!$A$8:$O$29</definedName>
    <definedName name="_xlnm.Print_Area" localSheetId="12">Administration!$A$1:$P$38</definedName>
    <definedName name="_xlnm.Print_Area" localSheetId="3">Conferences!$A$1:$P$52</definedName>
    <definedName name="_xlnm.Print_Area" localSheetId="5">'District Store'!$A$1:$P$13</definedName>
    <definedName name="_xlnm.Print_Area" localSheetId="10">'Education and Training'!$A$1:$P$98</definedName>
    <definedName name="_xlnm.Print_Area" localSheetId="4">Fundraising!$A$1:$P$39</definedName>
    <definedName name="_xlnm.Print_Area" localSheetId="6">'Marketing Outside Toastmasters'!$A$1:$P$24</definedName>
    <definedName name="_xlnm.Print_Area" localSheetId="2">'Membership Dues Allocation '!$A$1:$P$15</definedName>
    <definedName name="_xlnm.Print_Area" localSheetId="1">Narrative!$A$1:$K$52</definedName>
    <definedName name="_xlnm.Print_Area" localSheetId="9">'Public Relations'!$A$1:$P$30</definedName>
    <definedName name="_xlnm.Print_Area" localSheetId="11">'Speech Contest'!$A$1:$P$59</definedName>
    <definedName name="_xlnm.Print_Area" localSheetId="0">Summary!$A$1:$N$57</definedName>
    <definedName name="_xlnm.Print_Area" localSheetId="14">Travel!$A$1:$P$121</definedName>
    <definedName name="_xlnm.Print_Titles" localSheetId="1">Narrative!$1:$8</definedName>
    <definedName name="_xlnm.Print_Titles" localSheetId="14">Travel!$1:$6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2" i="7" l="1"/>
  <c r="N83" i="7" l="1"/>
  <c r="N51" i="7"/>
  <c r="G12" i="7"/>
  <c r="F63" i="7"/>
  <c r="K63" i="7"/>
  <c r="H32" i="7"/>
  <c r="F29" i="21"/>
  <c r="I45" i="6"/>
  <c r="I33" i="6"/>
  <c r="I21" i="6"/>
  <c r="G71" i="23"/>
  <c r="G46" i="23"/>
  <c r="K46" i="23"/>
  <c r="K41" i="23"/>
  <c r="G41" i="23"/>
  <c r="F36" i="18" l="1"/>
  <c r="A38" i="17"/>
  <c r="A36" i="18" s="1"/>
  <c r="C38" i="17"/>
  <c r="C36" i="18" s="1"/>
  <c r="H38" i="17"/>
  <c r="J38" i="17"/>
  <c r="H36" i="18" s="1"/>
  <c r="AT45" i="13"/>
  <c r="U38" i="17" s="1"/>
  <c r="S36" i="18" s="1"/>
  <c r="AS45" i="13"/>
  <c r="T38" i="17" s="1"/>
  <c r="R36" i="18" s="1"/>
  <c r="AR45" i="13"/>
  <c r="S38" i="17" s="1"/>
  <c r="Q36" i="18" s="1"/>
  <c r="AQ45" i="13"/>
  <c r="R38" i="17" s="1"/>
  <c r="P36" i="18" s="1"/>
  <c r="AP45" i="13"/>
  <c r="Q38" i="17" s="1"/>
  <c r="O36" i="18" s="1"/>
  <c r="AO45" i="13"/>
  <c r="P38" i="17" s="1"/>
  <c r="N36" i="18" s="1"/>
  <c r="AN45" i="13"/>
  <c r="O38" i="17" s="1"/>
  <c r="M36" i="18" s="1"/>
  <c r="AM45" i="13"/>
  <c r="N38" i="17" s="1"/>
  <c r="L36" i="18" s="1"/>
  <c r="AL45" i="13"/>
  <c r="M38" i="17" s="1"/>
  <c r="K36" i="18" s="1"/>
  <c r="AK45" i="13"/>
  <c r="L38" i="17" s="1"/>
  <c r="J36" i="18" s="1"/>
  <c r="AJ45" i="13"/>
  <c r="K38" i="17" s="1"/>
  <c r="I36" i="18" s="1"/>
  <c r="AI45" i="13"/>
  <c r="AH45" i="13"/>
  <c r="I38" i="17" s="1"/>
  <c r="AB45" i="13"/>
  <c r="B38" i="17" s="1"/>
  <c r="B36" i="18" s="1"/>
  <c r="O45" i="13"/>
  <c r="T36" i="18" l="1"/>
  <c r="V38" i="17"/>
  <c r="AB85" i="7" l="1"/>
  <c r="AB86" i="7"/>
  <c r="AB87" i="7"/>
  <c r="AB88" i="7"/>
  <c r="AB89" i="7"/>
  <c r="AB90" i="7"/>
  <c r="AB91" i="7"/>
  <c r="AI85" i="7"/>
  <c r="AJ85" i="7"/>
  <c r="AK85" i="7"/>
  <c r="AL85" i="7"/>
  <c r="AM85" i="7"/>
  <c r="AN85" i="7"/>
  <c r="AO85" i="7"/>
  <c r="AP85" i="7"/>
  <c r="AQ85" i="7"/>
  <c r="AR85" i="7"/>
  <c r="AS85" i="7"/>
  <c r="AT85" i="7"/>
  <c r="AI86" i="7"/>
  <c r="AJ86" i="7"/>
  <c r="AK86" i="7"/>
  <c r="AL86" i="7"/>
  <c r="AM86" i="7"/>
  <c r="AN86" i="7"/>
  <c r="AO86" i="7"/>
  <c r="AP86" i="7"/>
  <c r="AQ86" i="7"/>
  <c r="AR86" i="7"/>
  <c r="AS86" i="7"/>
  <c r="AT86" i="7"/>
  <c r="AI87" i="7"/>
  <c r="AJ87" i="7"/>
  <c r="AK87" i="7"/>
  <c r="AL87" i="7"/>
  <c r="AM87" i="7"/>
  <c r="AN87" i="7"/>
  <c r="AO87" i="7"/>
  <c r="AP87" i="7"/>
  <c r="AQ87" i="7"/>
  <c r="AR87" i="7"/>
  <c r="AS87" i="7"/>
  <c r="AT87" i="7"/>
  <c r="AI88" i="7"/>
  <c r="AJ88" i="7"/>
  <c r="AK88" i="7"/>
  <c r="AL88" i="7"/>
  <c r="AM88" i="7"/>
  <c r="AN88" i="7"/>
  <c r="AO88" i="7"/>
  <c r="AP88" i="7"/>
  <c r="AQ88" i="7"/>
  <c r="AR88" i="7"/>
  <c r="AS88" i="7"/>
  <c r="AT88" i="7"/>
  <c r="AI89" i="7"/>
  <c r="AJ89" i="7"/>
  <c r="AK89" i="7"/>
  <c r="AL89" i="7"/>
  <c r="AM89" i="7"/>
  <c r="AN89" i="7"/>
  <c r="AO89" i="7"/>
  <c r="AP89" i="7"/>
  <c r="AQ89" i="7"/>
  <c r="AR89" i="7"/>
  <c r="AS89" i="7"/>
  <c r="AT89" i="7"/>
  <c r="AI90" i="7"/>
  <c r="AJ90" i="7"/>
  <c r="AK90" i="7"/>
  <c r="AL90" i="7"/>
  <c r="AM90" i="7"/>
  <c r="AN90" i="7"/>
  <c r="AO90" i="7"/>
  <c r="AP90" i="7"/>
  <c r="AQ90" i="7"/>
  <c r="AR90" i="7"/>
  <c r="AS90" i="7"/>
  <c r="AT90" i="7"/>
  <c r="AI91" i="7"/>
  <c r="AJ91" i="7"/>
  <c r="AK91" i="7"/>
  <c r="AL91" i="7"/>
  <c r="AM91" i="7"/>
  <c r="AN91" i="7"/>
  <c r="AO91" i="7"/>
  <c r="AP91" i="7"/>
  <c r="AQ91" i="7"/>
  <c r="AR91" i="7"/>
  <c r="AS91" i="7"/>
  <c r="AT91" i="7"/>
  <c r="AI92" i="7"/>
  <c r="AJ92" i="7"/>
  <c r="AK92" i="7"/>
  <c r="AL92" i="7"/>
  <c r="AM92" i="7"/>
  <c r="AN92" i="7"/>
  <c r="AO92" i="7"/>
  <c r="AP92" i="7"/>
  <c r="AQ92" i="7"/>
  <c r="AR92" i="7"/>
  <c r="AS92" i="7"/>
  <c r="AT92" i="7"/>
  <c r="AI73" i="7"/>
  <c r="AJ73" i="7"/>
  <c r="AK73" i="7"/>
  <c r="AL73" i="7"/>
  <c r="AM73" i="7"/>
  <c r="AN73" i="7"/>
  <c r="AO73" i="7"/>
  <c r="AP73" i="7"/>
  <c r="AQ73" i="7"/>
  <c r="AR73" i="7"/>
  <c r="AS73" i="7"/>
  <c r="AT73" i="7"/>
  <c r="AI74" i="7"/>
  <c r="AJ74" i="7"/>
  <c r="AK74" i="7"/>
  <c r="AL74" i="7"/>
  <c r="AM74" i="7"/>
  <c r="AN74" i="7"/>
  <c r="AO74" i="7"/>
  <c r="AP74" i="7"/>
  <c r="AQ74" i="7"/>
  <c r="AR74" i="7"/>
  <c r="AS74" i="7"/>
  <c r="AT74" i="7"/>
  <c r="AI75" i="7"/>
  <c r="AJ75" i="7"/>
  <c r="AK75" i="7"/>
  <c r="AL75" i="7"/>
  <c r="AM75" i="7"/>
  <c r="AN75" i="7"/>
  <c r="AO75" i="7"/>
  <c r="AP75" i="7"/>
  <c r="AQ75" i="7"/>
  <c r="AR75" i="7"/>
  <c r="AS75" i="7"/>
  <c r="AT75" i="7"/>
  <c r="AI76" i="7"/>
  <c r="AJ76" i="7"/>
  <c r="AK76" i="7"/>
  <c r="AL76" i="7"/>
  <c r="AM76" i="7"/>
  <c r="AN76" i="7"/>
  <c r="AO76" i="7"/>
  <c r="AP76" i="7"/>
  <c r="AQ76" i="7"/>
  <c r="AR76" i="7"/>
  <c r="AS76" i="7"/>
  <c r="AT76" i="7"/>
  <c r="AI77" i="7"/>
  <c r="AJ77" i="7"/>
  <c r="AK77" i="7"/>
  <c r="AL77" i="7"/>
  <c r="AM77" i="7"/>
  <c r="AN77" i="7"/>
  <c r="AO77" i="7"/>
  <c r="AP77" i="7"/>
  <c r="AQ77" i="7"/>
  <c r="AR77" i="7"/>
  <c r="AS77" i="7"/>
  <c r="AT77" i="7"/>
  <c r="AI78" i="7"/>
  <c r="AJ78" i="7"/>
  <c r="AK78" i="7"/>
  <c r="AL78" i="7"/>
  <c r="AM78" i="7"/>
  <c r="AN78" i="7"/>
  <c r="AO78" i="7"/>
  <c r="AP78" i="7"/>
  <c r="AQ78" i="7"/>
  <c r="AR78" i="7"/>
  <c r="AS78" i="7"/>
  <c r="AT78" i="7"/>
  <c r="AI79" i="7"/>
  <c r="AJ79" i="7"/>
  <c r="AK79" i="7"/>
  <c r="AL79" i="7"/>
  <c r="AM79" i="7"/>
  <c r="AN79" i="7"/>
  <c r="AO79" i="7"/>
  <c r="AP79" i="7"/>
  <c r="AQ79" i="7"/>
  <c r="AR79" i="7"/>
  <c r="AS79" i="7"/>
  <c r="AT79" i="7"/>
  <c r="AI80" i="7"/>
  <c r="AJ80" i="7"/>
  <c r="AK80" i="7"/>
  <c r="AL80" i="7"/>
  <c r="AM80" i="7"/>
  <c r="AN80" i="7"/>
  <c r="AO80" i="7"/>
  <c r="AP80" i="7"/>
  <c r="AQ80" i="7"/>
  <c r="AR80" i="7"/>
  <c r="AS80" i="7"/>
  <c r="AT80" i="7"/>
  <c r="AI64" i="7"/>
  <c r="AJ64" i="7"/>
  <c r="AK64" i="7"/>
  <c r="AL64" i="7"/>
  <c r="AM64" i="7"/>
  <c r="AN64" i="7"/>
  <c r="AO64" i="7"/>
  <c r="AP64" i="7"/>
  <c r="AQ64" i="7"/>
  <c r="AR64" i="7"/>
  <c r="AS64" i="7"/>
  <c r="AT64" i="7"/>
  <c r="AI65" i="7"/>
  <c r="AJ65" i="7"/>
  <c r="AK65" i="7"/>
  <c r="AL65" i="7"/>
  <c r="AM65" i="7"/>
  <c r="AN65" i="7"/>
  <c r="AO65" i="7"/>
  <c r="AP65" i="7"/>
  <c r="AQ65" i="7"/>
  <c r="AR65" i="7"/>
  <c r="AS65" i="7"/>
  <c r="AT65" i="7"/>
  <c r="AI66" i="7"/>
  <c r="AJ66" i="7"/>
  <c r="AK66" i="7"/>
  <c r="AL66" i="7"/>
  <c r="AM66" i="7"/>
  <c r="AN66" i="7"/>
  <c r="AO66" i="7"/>
  <c r="AP66" i="7"/>
  <c r="AQ66" i="7"/>
  <c r="AR66" i="7"/>
  <c r="AS66" i="7"/>
  <c r="AT66" i="7"/>
  <c r="AI67" i="7"/>
  <c r="AJ67" i="7"/>
  <c r="AK67" i="7"/>
  <c r="AL67" i="7"/>
  <c r="AM67" i="7"/>
  <c r="AN67" i="7"/>
  <c r="AO67" i="7"/>
  <c r="AP67" i="7"/>
  <c r="AQ67" i="7"/>
  <c r="AR67" i="7"/>
  <c r="AS67" i="7"/>
  <c r="AT67" i="7"/>
  <c r="AI68" i="7"/>
  <c r="AJ68" i="7"/>
  <c r="AK68" i="7"/>
  <c r="AL68" i="7"/>
  <c r="AM68" i="7"/>
  <c r="AN68" i="7"/>
  <c r="AO68" i="7"/>
  <c r="AP68" i="7"/>
  <c r="AQ68" i="7"/>
  <c r="AR68" i="7"/>
  <c r="AS68" i="7"/>
  <c r="AT68" i="7"/>
  <c r="AI53" i="7"/>
  <c r="AJ53" i="7"/>
  <c r="AK53" i="7"/>
  <c r="AL53" i="7"/>
  <c r="AM53" i="7"/>
  <c r="AN53" i="7"/>
  <c r="AO53" i="7"/>
  <c r="AP53" i="7"/>
  <c r="AQ53" i="7"/>
  <c r="AR53" i="7"/>
  <c r="AS53" i="7"/>
  <c r="AT53" i="7"/>
  <c r="AI54" i="7"/>
  <c r="AJ54" i="7"/>
  <c r="AK54" i="7"/>
  <c r="AL54" i="7"/>
  <c r="AM54" i="7"/>
  <c r="AN54" i="7"/>
  <c r="AO54" i="7"/>
  <c r="AP54" i="7"/>
  <c r="AQ54" i="7"/>
  <c r="AR54" i="7"/>
  <c r="AS54" i="7"/>
  <c r="AT54" i="7"/>
  <c r="AI55" i="7"/>
  <c r="AJ55" i="7"/>
  <c r="AK55" i="7"/>
  <c r="AL55" i="7"/>
  <c r="AM55" i="7"/>
  <c r="AN55" i="7"/>
  <c r="AO55" i="7"/>
  <c r="AP55" i="7"/>
  <c r="AQ55" i="7"/>
  <c r="AR55" i="7"/>
  <c r="AS55" i="7"/>
  <c r="AT55" i="7"/>
  <c r="AI56" i="7"/>
  <c r="AJ56" i="7"/>
  <c r="AK56" i="7"/>
  <c r="AL56" i="7"/>
  <c r="AM56" i="7"/>
  <c r="AN56" i="7"/>
  <c r="AO56" i="7"/>
  <c r="AP56" i="7"/>
  <c r="AQ56" i="7"/>
  <c r="AR56" i="7"/>
  <c r="AS56" i="7"/>
  <c r="AT56" i="7"/>
  <c r="AI57" i="7"/>
  <c r="AJ57" i="7"/>
  <c r="AK57" i="7"/>
  <c r="AL57" i="7"/>
  <c r="AM57" i="7"/>
  <c r="AN57" i="7"/>
  <c r="AO57" i="7"/>
  <c r="AP57" i="7"/>
  <c r="AQ57" i="7"/>
  <c r="AR57" i="7"/>
  <c r="AS57" i="7"/>
  <c r="AT57" i="7"/>
  <c r="AI58" i="7"/>
  <c r="AJ58" i="7"/>
  <c r="AK58" i="7"/>
  <c r="AL58" i="7"/>
  <c r="AM58" i="7"/>
  <c r="AN58" i="7"/>
  <c r="AO58" i="7"/>
  <c r="AP58" i="7"/>
  <c r="AQ58" i="7"/>
  <c r="AR58" i="7"/>
  <c r="AS58" i="7"/>
  <c r="AT58" i="7"/>
  <c r="AI59" i="7"/>
  <c r="AJ59" i="7"/>
  <c r="AK59" i="7"/>
  <c r="AL59" i="7"/>
  <c r="AM59" i="7"/>
  <c r="AN59" i="7"/>
  <c r="AO59" i="7"/>
  <c r="AP59" i="7"/>
  <c r="AQ59" i="7"/>
  <c r="AR59" i="7"/>
  <c r="AS59" i="7"/>
  <c r="AT59" i="7"/>
  <c r="AI42" i="7"/>
  <c r="AJ42" i="7"/>
  <c r="AK42" i="7"/>
  <c r="AL42" i="7"/>
  <c r="AM42" i="7"/>
  <c r="AN42" i="7"/>
  <c r="AO42" i="7"/>
  <c r="AP42" i="7"/>
  <c r="AQ42" i="7"/>
  <c r="AR42" i="7"/>
  <c r="AS42" i="7"/>
  <c r="AT42" i="7"/>
  <c r="AI43" i="7"/>
  <c r="AJ43" i="7"/>
  <c r="AK43" i="7"/>
  <c r="AL43" i="7"/>
  <c r="AM43" i="7"/>
  <c r="AN43" i="7"/>
  <c r="AO43" i="7"/>
  <c r="AP43" i="7"/>
  <c r="AQ43" i="7"/>
  <c r="AR43" i="7"/>
  <c r="AS43" i="7"/>
  <c r="AT43" i="7"/>
  <c r="AI44" i="7"/>
  <c r="AJ44" i="7"/>
  <c r="AK44" i="7"/>
  <c r="AL44" i="7"/>
  <c r="AM44" i="7"/>
  <c r="AN44" i="7"/>
  <c r="AO44" i="7"/>
  <c r="AP44" i="7"/>
  <c r="AQ44" i="7"/>
  <c r="AR44" i="7"/>
  <c r="AS44" i="7"/>
  <c r="AT44" i="7"/>
  <c r="AI45" i="7"/>
  <c r="AJ45" i="7"/>
  <c r="AK45" i="7"/>
  <c r="AL45" i="7"/>
  <c r="AM45" i="7"/>
  <c r="AN45" i="7"/>
  <c r="AO45" i="7"/>
  <c r="AP45" i="7"/>
  <c r="AQ45" i="7"/>
  <c r="AR45" i="7"/>
  <c r="AS45" i="7"/>
  <c r="AT45" i="7"/>
  <c r="AI46" i="7"/>
  <c r="AJ46" i="7"/>
  <c r="AK46" i="7"/>
  <c r="AL46" i="7"/>
  <c r="AM46" i="7"/>
  <c r="AN46" i="7"/>
  <c r="AO46" i="7"/>
  <c r="AP46" i="7"/>
  <c r="AQ46" i="7"/>
  <c r="AR46" i="7"/>
  <c r="AS46" i="7"/>
  <c r="AT46" i="7"/>
  <c r="AI47" i="7"/>
  <c r="AJ47" i="7"/>
  <c r="AK47" i="7"/>
  <c r="AL47" i="7"/>
  <c r="AM47" i="7"/>
  <c r="AN47" i="7"/>
  <c r="AO47" i="7"/>
  <c r="AP47" i="7"/>
  <c r="AQ47" i="7"/>
  <c r="AR47" i="7"/>
  <c r="AS47" i="7"/>
  <c r="AT47" i="7"/>
  <c r="AI48" i="7"/>
  <c r="AJ48" i="7"/>
  <c r="AK48" i="7"/>
  <c r="AL48" i="7"/>
  <c r="AM48" i="7"/>
  <c r="AN48" i="7"/>
  <c r="AO48" i="7"/>
  <c r="AP48" i="7"/>
  <c r="AQ48" i="7"/>
  <c r="AR48" i="7"/>
  <c r="AS48" i="7"/>
  <c r="AT48" i="7"/>
  <c r="AI29" i="7"/>
  <c r="AJ29" i="7"/>
  <c r="AK29" i="7"/>
  <c r="AL29" i="7"/>
  <c r="AM29" i="7"/>
  <c r="AN29" i="7"/>
  <c r="AO29" i="7"/>
  <c r="AP29" i="7"/>
  <c r="AQ29" i="7"/>
  <c r="AR29" i="7"/>
  <c r="AS29" i="7"/>
  <c r="AT29" i="7"/>
  <c r="AI30" i="7"/>
  <c r="AJ30" i="7"/>
  <c r="AK30" i="7"/>
  <c r="AL30" i="7"/>
  <c r="AM30" i="7"/>
  <c r="AN30" i="7"/>
  <c r="AO30" i="7"/>
  <c r="AP30" i="7"/>
  <c r="AQ30" i="7"/>
  <c r="AR30" i="7"/>
  <c r="AS30" i="7"/>
  <c r="AT30" i="7"/>
  <c r="AI31" i="7"/>
  <c r="AJ31" i="7"/>
  <c r="AK31" i="7"/>
  <c r="AL31" i="7"/>
  <c r="AM31" i="7"/>
  <c r="AN31" i="7"/>
  <c r="AO31" i="7"/>
  <c r="AP31" i="7"/>
  <c r="AQ31" i="7"/>
  <c r="AR31" i="7"/>
  <c r="AS31" i="7"/>
  <c r="AT31" i="7"/>
  <c r="AI32" i="7"/>
  <c r="AJ32" i="7"/>
  <c r="AK32" i="7"/>
  <c r="AL32" i="7"/>
  <c r="AM32" i="7"/>
  <c r="AN32" i="7"/>
  <c r="AO32" i="7"/>
  <c r="AP32" i="7"/>
  <c r="AQ32" i="7"/>
  <c r="AR32" i="7"/>
  <c r="AS32" i="7"/>
  <c r="AT32" i="7"/>
  <c r="AI33" i="7"/>
  <c r="AJ33" i="7"/>
  <c r="AK33" i="7"/>
  <c r="AL33" i="7"/>
  <c r="AM33" i="7"/>
  <c r="AN33" i="7"/>
  <c r="AO33" i="7"/>
  <c r="AP33" i="7"/>
  <c r="AQ33" i="7"/>
  <c r="AR33" i="7"/>
  <c r="AS33" i="7"/>
  <c r="AT33" i="7"/>
  <c r="AI34" i="7"/>
  <c r="AJ34" i="7"/>
  <c r="AK34" i="7"/>
  <c r="AL34" i="7"/>
  <c r="AM34" i="7"/>
  <c r="AN34" i="7"/>
  <c r="AO34" i="7"/>
  <c r="AP34" i="7"/>
  <c r="AQ34" i="7"/>
  <c r="AR34" i="7"/>
  <c r="AS34" i="7"/>
  <c r="AT34" i="7"/>
  <c r="AI35" i="7"/>
  <c r="AJ35" i="7"/>
  <c r="AK35" i="7"/>
  <c r="AL35" i="7"/>
  <c r="AM35" i="7"/>
  <c r="AN35" i="7"/>
  <c r="AO35" i="7"/>
  <c r="AP35" i="7"/>
  <c r="AQ35" i="7"/>
  <c r="AR35" i="7"/>
  <c r="AS35" i="7"/>
  <c r="AT35" i="7"/>
  <c r="AI36" i="7"/>
  <c r="AJ36" i="7"/>
  <c r="AK36" i="7"/>
  <c r="AL36" i="7"/>
  <c r="AM36" i="7"/>
  <c r="AN36" i="7"/>
  <c r="AO36" i="7"/>
  <c r="AP36" i="7"/>
  <c r="AQ36" i="7"/>
  <c r="AR36" i="7"/>
  <c r="AS36" i="7"/>
  <c r="AT36" i="7"/>
  <c r="AB73" i="7"/>
  <c r="AB74" i="7"/>
  <c r="AB75" i="7"/>
  <c r="AB76" i="7"/>
  <c r="AB77" i="7"/>
  <c r="AB64" i="7"/>
  <c r="AB65" i="7"/>
  <c r="AB66" i="7"/>
  <c r="AB67" i="7"/>
  <c r="AB53" i="7"/>
  <c r="AB54" i="7"/>
  <c r="AB55" i="7"/>
  <c r="AB56" i="7"/>
  <c r="AB57" i="7"/>
  <c r="AB42" i="7"/>
  <c r="AB43" i="7"/>
  <c r="AB44" i="7"/>
  <c r="AB45" i="7"/>
  <c r="AB46" i="7"/>
  <c r="AB47" i="7"/>
  <c r="AB33" i="7"/>
  <c r="AB34" i="7"/>
  <c r="AB31" i="7"/>
  <c r="AB32" i="7"/>
  <c r="AB28" i="5" l="1"/>
  <c r="H326" i="17" l="1"/>
  <c r="H327" i="17"/>
  <c r="H328" i="17"/>
  <c r="C326" i="17"/>
  <c r="C327" i="17"/>
  <c r="C328" i="17"/>
  <c r="B327" i="17"/>
  <c r="AI27" i="5"/>
  <c r="J326" i="17" s="1"/>
  <c r="AJ27" i="5"/>
  <c r="K326" i="17" s="1"/>
  <c r="AK27" i="5"/>
  <c r="L326" i="17" s="1"/>
  <c r="AL27" i="5"/>
  <c r="M326" i="17" s="1"/>
  <c r="AM27" i="5"/>
  <c r="N326" i="17" s="1"/>
  <c r="AN27" i="5"/>
  <c r="O326" i="17" s="1"/>
  <c r="AO27" i="5"/>
  <c r="P326" i="17" s="1"/>
  <c r="AP27" i="5"/>
  <c r="Q326" i="17" s="1"/>
  <c r="AQ27" i="5"/>
  <c r="R326" i="17" s="1"/>
  <c r="AR27" i="5"/>
  <c r="S326" i="17" s="1"/>
  <c r="AS27" i="5"/>
  <c r="T326" i="17" s="1"/>
  <c r="AT27" i="5"/>
  <c r="U326" i="17" s="1"/>
  <c r="AH27" i="5"/>
  <c r="I326" i="17" s="1"/>
  <c r="AB27" i="5"/>
  <c r="B326" i="17" s="1"/>
  <c r="AB29" i="5" l="1"/>
  <c r="B328" i="17" s="1"/>
  <c r="A327" i="17"/>
  <c r="O27" i="5"/>
  <c r="C37" i="5"/>
  <c r="B10" i="5" l="1"/>
  <c r="B11" i="5"/>
  <c r="B12" i="5"/>
  <c r="B13" i="5"/>
  <c r="B14" i="5"/>
  <c r="B15" i="5"/>
  <c r="B16" i="5"/>
  <c r="B17" i="5"/>
  <c r="B18" i="5"/>
  <c r="B19" i="5"/>
  <c r="B20" i="5"/>
  <c r="B21" i="5"/>
  <c r="B22" i="5"/>
  <c r="B23" i="5"/>
  <c r="B24" i="5"/>
  <c r="B25" i="5"/>
  <c r="B26" i="5"/>
  <c r="B27" i="5"/>
  <c r="B28" i="5"/>
  <c r="B9" i="5"/>
  <c r="B49" i="6"/>
  <c r="B37" i="6"/>
  <c r="B25" i="6"/>
  <c r="B26" i="6"/>
  <c r="N72" i="22"/>
  <c r="M72" i="22"/>
  <c r="L72" i="22"/>
  <c r="K72" i="22"/>
  <c r="J72" i="22"/>
  <c r="I72" i="22"/>
  <c r="H72" i="22"/>
  <c r="G72" i="22"/>
  <c r="F72" i="22"/>
  <c r="E72" i="22"/>
  <c r="D72" i="22"/>
  <c r="C72" i="22"/>
  <c r="F10" i="18" l="1"/>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7" i="18"/>
  <c r="F38" i="18"/>
  <c r="F39" i="18"/>
  <c r="F40"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7" i="18"/>
  <c r="F238" i="18"/>
  <c r="F239" i="18"/>
  <c r="F240" i="18"/>
  <c r="F241" i="18"/>
  <c r="F242" i="18"/>
  <c r="F243" i="18"/>
  <c r="F244" i="18"/>
  <c r="F245" i="18"/>
  <c r="F246" i="18"/>
  <c r="F247" i="18"/>
  <c r="F248" i="18"/>
  <c r="F249" i="18"/>
  <c r="F250" i="18"/>
  <c r="F251" i="18"/>
  <c r="F252" i="18"/>
  <c r="F253" i="18"/>
  <c r="F254" i="18"/>
  <c r="F255" i="18"/>
  <c r="F256" i="18"/>
  <c r="F257" i="18"/>
  <c r="F258" i="18"/>
  <c r="F259" i="18"/>
  <c r="F260"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F348" i="18"/>
  <c r="F349" i="18"/>
  <c r="F350" i="18"/>
  <c r="F351" i="18"/>
  <c r="F352" i="18"/>
  <c r="F353" i="18"/>
  <c r="F354" i="18"/>
  <c r="F355" i="18"/>
  <c r="F356" i="18"/>
  <c r="F357" i="18"/>
  <c r="F358" i="18"/>
  <c r="F359" i="18"/>
  <c r="F360" i="18"/>
  <c r="F361" i="18"/>
  <c r="F362" i="18"/>
  <c r="F363" i="18"/>
  <c r="F364" i="18"/>
  <c r="F365" i="18"/>
  <c r="F366" i="18"/>
  <c r="F367" i="18"/>
  <c r="F368" i="18"/>
  <c r="F369" i="18"/>
  <c r="F370" i="18"/>
  <c r="F371" i="18"/>
  <c r="F372" i="18"/>
  <c r="F373" i="18"/>
  <c r="F374" i="18"/>
  <c r="F375" i="18"/>
  <c r="F376" i="18"/>
  <c r="F377" i="18"/>
  <c r="F378" i="18"/>
  <c r="F379" i="18"/>
  <c r="F380" i="18"/>
  <c r="F381" i="18"/>
  <c r="F382" i="18"/>
  <c r="F383" i="18"/>
  <c r="F384" i="18"/>
  <c r="F385" i="18"/>
  <c r="F386" i="18"/>
  <c r="F387" i="18"/>
  <c r="F388" i="18"/>
  <c r="F389" i="18"/>
  <c r="F390" i="18"/>
  <c r="F391" i="18"/>
  <c r="F392" i="18"/>
  <c r="F393" i="18"/>
  <c r="F394" i="18"/>
  <c r="F395" i="18"/>
  <c r="F396" i="18"/>
  <c r="F397" i="18"/>
  <c r="F398" i="18"/>
  <c r="F399" i="18"/>
  <c r="F400" i="18"/>
  <c r="F401" i="18"/>
  <c r="F402" i="18"/>
  <c r="F403" i="18"/>
  <c r="F404" i="18"/>
  <c r="F405" i="18"/>
  <c r="F406" i="18"/>
  <c r="F407" i="18"/>
  <c r="F408" i="18"/>
  <c r="F409" i="18"/>
  <c r="F410" i="18"/>
  <c r="F411" i="18"/>
  <c r="F412" i="18"/>
  <c r="F413" i="18"/>
  <c r="F414" i="18"/>
  <c r="F415" i="18"/>
  <c r="F416" i="18"/>
  <c r="F417" i="18"/>
  <c r="F418" i="18"/>
  <c r="F419" i="18"/>
  <c r="F420" i="18"/>
  <c r="F421" i="18"/>
  <c r="F422" i="18"/>
  <c r="F423" i="18"/>
  <c r="F424" i="18"/>
  <c r="F425" i="18"/>
  <c r="F426" i="18"/>
  <c r="F427" i="18"/>
  <c r="F428" i="18"/>
  <c r="F429" i="18"/>
  <c r="F430" i="18"/>
  <c r="F431" i="18"/>
  <c r="F432" i="18"/>
  <c r="F433" i="18"/>
  <c r="F434" i="18"/>
  <c r="F435" i="18"/>
  <c r="F436" i="18"/>
  <c r="F437" i="18"/>
  <c r="F438" i="18"/>
  <c r="F439" i="18"/>
  <c r="F440" i="18"/>
  <c r="F441" i="18"/>
  <c r="F442" i="18"/>
  <c r="H434" i="17"/>
  <c r="H435" i="17"/>
  <c r="H436" i="17"/>
  <c r="H437" i="17"/>
  <c r="H438" i="17"/>
  <c r="H439" i="17"/>
  <c r="H440" i="17"/>
  <c r="H441" i="17"/>
  <c r="H442" i="17"/>
  <c r="H443" i="17"/>
  <c r="H444" i="17"/>
  <c r="H445" i="17"/>
  <c r="C434" i="17"/>
  <c r="C431" i="18" s="1"/>
  <c r="C435" i="17"/>
  <c r="C432" i="18" s="1"/>
  <c r="C436" i="17"/>
  <c r="C433" i="18" s="1"/>
  <c r="C437" i="17"/>
  <c r="C434" i="18" s="1"/>
  <c r="C438" i="17"/>
  <c r="C435" i="18" s="1"/>
  <c r="C439" i="17"/>
  <c r="C436" i="18" s="1"/>
  <c r="C440" i="17"/>
  <c r="C437" i="18" s="1"/>
  <c r="C441" i="17"/>
  <c r="C438" i="18" s="1"/>
  <c r="C442" i="17"/>
  <c r="C439" i="18" s="1"/>
  <c r="C443" i="17"/>
  <c r="C440" i="18" s="1"/>
  <c r="C444" i="17"/>
  <c r="C441" i="18" s="1"/>
  <c r="C445" i="17"/>
  <c r="C442" i="18" s="1"/>
  <c r="A434" i="17"/>
  <c r="A431" i="18" s="1"/>
  <c r="A435" i="17"/>
  <c r="A432" i="18" s="1"/>
  <c r="A436" i="17"/>
  <c r="A433" i="18" s="1"/>
  <c r="A437" i="17"/>
  <c r="A434" i="18" s="1"/>
  <c r="A438" i="17"/>
  <c r="A435" i="18" s="1"/>
  <c r="A439" i="17"/>
  <c r="A436" i="18" s="1"/>
  <c r="A440" i="17"/>
  <c r="A437" i="18" s="1"/>
  <c r="A441" i="17"/>
  <c r="A438" i="18" s="1"/>
  <c r="A442" i="17"/>
  <c r="A439" i="18" s="1"/>
  <c r="A443" i="17"/>
  <c r="A440" i="18" s="1"/>
  <c r="A444" i="17"/>
  <c r="A441" i="18" s="1"/>
  <c r="A445" i="17"/>
  <c r="A442" i="18" s="1"/>
  <c r="H433" i="17"/>
  <c r="C433" i="17"/>
  <c r="C430" i="18" s="1"/>
  <c r="A433" i="17"/>
  <c r="A430" i="18" s="1"/>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C337" i="17"/>
  <c r="C334" i="18" s="1"/>
  <c r="C338" i="17"/>
  <c r="C335" i="18" s="1"/>
  <c r="C339" i="17"/>
  <c r="C336" i="18" s="1"/>
  <c r="C340" i="17"/>
  <c r="C337" i="18" s="1"/>
  <c r="C341" i="17"/>
  <c r="C338" i="18" s="1"/>
  <c r="C342" i="17"/>
  <c r="C339" i="18" s="1"/>
  <c r="C343" i="17"/>
  <c r="C340" i="18" s="1"/>
  <c r="C344" i="17"/>
  <c r="C341" i="18" s="1"/>
  <c r="C345" i="17"/>
  <c r="C342" i="18" s="1"/>
  <c r="C346" i="17"/>
  <c r="C343" i="18" s="1"/>
  <c r="C347" i="17"/>
  <c r="C344" i="18" s="1"/>
  <c r="C348" i="17"/>
  <c r="C345" i="18" s="1"/>
  <c r="C349" i="17"/>
  <c r="C346" i="18" s="1"/>
  <c r="C350" i="17"/>
  <c r="C347" i="18" s="1"/>
  <c r="C351" i="17"/>
  <c r="C348" i="18" s="1"/>
  <c r="C352" i="17"/>
  <c r="C349" i="18" s="1"/>
  <c r="C353" i="17"/>
  <c r="C350" i="18" s="1"/>
  <c r="C354" i="17"/>
  <c r="C351" i="18" s="1"/>
  <c r="C355" i="17"/>
  <c r="C352" i="18" s="1"/>
  <c r="C356" i="17"/>
  <c r="C353" i="18" s="1"/>
  <c r="C357" i="17"/>
  <c r="C354" i="18" s="1"/>
  <c r="C358" i="17"/>
  <c r="C355" i="18" s="1"/>
  <c r="C359" i="17"/>
  <c r="C356" i="18" s="1"/>
  <c r="C360" i="17"/>
  <c r="C357" i="18" s="1"/>
  <c r="C361" i="17"/>
  <c r="C358" i="18" s="1"/>
  <c r="A337" i="17"/>
  <c r="A334" i="18" s="1"/>
  <c r="A338" i="17"/>
  <c r="A335" i="18" s="1"/>
  <c r="A339" i="17"/>
  <c r="A336" i="18" s="1"/>
  <c r="A340" i="17"/>
  <c r="A337" i="18" s="1"/>
  <c r="A341" i="17"/>
  <c r="A338" i="18" s="1"/>
  <c r="A342" i="17"/>
  <c r="A339" i="18" s="1"/>
  <c r="A343" i="17"/>
  <c r="A340" i="18" s="1"/>
  <c r="A344" i="17"/>
  <c r="A341" i="18" s="1"/>
  <c r="A345" i="17"/>
  <c r="A342" i="18" s="1"/>
  <c r="A346" i="17"/>
  <c r="A343" i="18" s="1"/>
  <c r="A347" i="17"/>
  <c r="A344" i="18" s="1"/>
  <c r="A348" i="17"/>
  <c r="A345" i="18" s="1"/>
  <c r="A349" i="17"/>
  <c r="A346" i="18" s="1"/>
  <c r="A350" i="17"/>
  <c r="A347" i="18" s="1"/>
  <c r="A351" i="17"/>
  <c r="A348" i="18" s="1"/>
  <c r="A352" i="17"/>
  <c r="A349" i="18" s="1"/>
  <c r="A353" i="17"/>
  <c r="A350" i="18" s="1"/>
  <c r="A354" i="17"/>
  <c r="A351" i="18" s="1"/>
  <c r="A355" i="17"/>
  <c r="A352" i="18" s="1"/>
  <c r="A356" i="17"/>
  <c r="A353" i="18" s="1"/>
  <c r="A357" i="17"/>
  <c r="A354" i="18" s="1"/>
  <c r="A358" i="17"/>
  <c r="A355" i="18" s="1"/>
  <c r="A359" i="17"/>
  <c r="A356" i="18" s="1"/>
  <c r="A360" i="17"/>
  <c r="A357" i="18" s="1"/>
  <c r="A361" i="17"/>
  <c r="A358" i="18" s="1"/>
  <c r="H336" i="17"/>
  <c r="C336" i="17"/>
  <c r="C333" i="18" s="1"/>
  <c r="A336" i="17"/>
  <c r="A333" i="18" s="1"/>
  <c r="H410" i="17"/>
  <c r="H411" i="17"/>
  <c r="H412" i="17"/>
  <c r="H413" i="17"/>
  <c r="H414" i="17"/>
  <c r="H415" i="17"/>
  <c r="H416" i="17"/>
  <c r="H417" i="17"/>
  <c r="H418" i="17"/>
  <c r="H419" i="17"/>
  <c r="H420" i="17"/>
  <c r="H421" i="17"/>
  <c r="C410" i="17"/>
  <c r="C407" i="18" s="1"/>
  <c r="C411" i="17"/>
  <c r="C408" i="18" s="1"/>
  <c r="C412" i="17"/>
  <c r="C409" i="18" s="1"/>
  <c r="C413" i="17"/>
  <c r="C410" i="18" s="1"/>
  <c r="C414" i="17"/>
  <c r="C411" i="18" s="1"/>
  <c r="C415" i="17"/>
  <c r="C412" i="18" s="1"/>
  <c r="C416" i="17"/>
  <c r="C413" i="18" s="1"/>
  <c r="C417" i="17"/>
  <c r="C414" i="18" s="1"/>
  <c r="C418" i="17"/>
  <c r="C415" i="18" s="1"/>
  <c r="C419" i="17"/>
  <c r="C416" i="18" s="1"/>
  <c r="C420" i="17"/>
  <c r="C417" i="18" s="1"/>
  <c r="C421" i="17"/>
  <c r="C418" i="18" s="1"/>
  <c r="A410" i="17"/>
  <c r="A407" i="18" s="1"/>
  <c r="A411" i="17"/>
  <c r="A408" i="18" s="1"/>
  <c r="A412" i="17"/>
  <c r="A409" i="18" s="1"/>
  <c r="A413" i="17"/>
  <c r="A410" i="18" s="1"/>
  <c r="A414" i="17"/>
  <c r="A411" i="18" s="1"/>
  <c r="A415" i="17"/>
  <c r="A412" i="18" s="1"/>
  <c r="A416" i="17"/>
  <c r="A413" i="18" s="1"/>
  <c r="A417" i="17"/>
  <c r="A414" i="18" s="1"/>
  <c r="A418" i="17"/>
  <c r="A415" i="18" s="1"/>
  <c r="A419" i="17"/>
  <c r="A416" i="18" s="1"/>
  <c r="A420" i="17"/>
  <c r="A417" i="18" s="1"/>
  <c r="A421" i="17"/>
  <c r="A418" i="18" s="1"/>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A281" i="17"/>
  <c r="A279" i="18" s="1"/>
  <c r="A282" i="17"/>
  <c r="A280" i="18" s="1"/>
  <c r="A283" i="17"/>
  <c r="A281" i="18" s="1"/>
  <c r="A284" i="17"/>
  <c r="A282" i="18" s="1"/>
  <c r="A285" i="17"/>
  <c r="A283" i="18" s="1"/>
  <c r="A286" i="17"/>
  <c r="A284" i="18" s="1"/>
  <c r="A287" i="17"/>
  <c r="A285" i="18" s="1"/>
  <c r="A288" i="17"/>
  <c r="A286" i="18" s="1"/>
  <c r="A289" i="17"/>
  <c r="A287" i="18" s="1"/>
  <c r="A290" i="17"/>
  <c r="A288" i="18" s="1"/>
  <c r="A291" i="17"/>
  <c r="A289" i="18" s="1"/>
  <c r="A292" i="17"/>
  <c r="A290" i="18" s="1"/>
  <c r="A293" i="17"/>
  <c r="A291" i="18" s="1"/>
  <c r="A294" i="17"/>
  <c r="A292" i="18" s="1"/>
  <c r="A295" i="17"/>
  <c r="A293" i="18" s="1"/>
  <c r="A296" i="17"/>
  <c r="A294" i="18" s="1"/>
  <c r="A297" i="17"/>
  <c r="A295" i="18" s="1"/>
  <c r="A298" i="17"/>
  <c r="A296" i="18" s="1"/>
  <c r="A299" i="17"/>
  <c r="A297" i="18" s="1"/>
  <c r="A300" i="17"/>
  <c r="A298" i="18" s="1"/>
  <c r="A301" i="17"/>
  <c r="A299" i="18" s="1"/>
  <c r="A302" i="17"/>
  <c r="A300" i="18" s="1"/>
  <c r="A303" i="17"/>
  <c r="A301" i="18" s="1"/>
  <c r="A304" i="17"/>
  <c r="A302" i="18" s="1"/>
  <c r="A305" i="17"/>
  <c r="A303" i="18" s="1"/>
  <c r="A306" i="17"/>
  <c r="A304" i="18" s="1"/>
  <c r="A307" i="17"/>
  <c r="A305" i="18" s="1"/>
  <c r="C299" i="17"/>
  <c r="C297" i="18" s="1"/>
  <c r="C300" i="17"/>
  <c r="C298" i="18" s="1"/>
  <c r="C301" i="17"/>
  <c r="C299" i="18" s="1"/>
  <c r="C302" i="17"/>
  <c r="C300" i="18" s="1"/>
  <c r="C303" i="17"/>
  <c r="C301" i="18" s="1"/>
  <c r="C304" i="17"/>
  <c r="C302" i="18" s="1"/>
  <c r="C305" i="17"/>
  <c r="C303" i="18" s="1"/>
  <c r="C306" i="17"/>
  <c r="C304" i="18" s="1"/>
  <c r="C307" i="17"/>
  <c r="C305" i="18" s="1"/>
  <c r="C281" i="17"/>
  <c r="C279" i="18" s="1"/>
  <c r="C282" i="17"/>
  <c r="C280" i="18" s="1"/>
  <c r="C283" i="17"/>
  <c r="C281" i="18" s="1"/>
  <c r="C284" i="17"/>
  <c r="C282" i="18" s="1"/>
  <c r="C285" i="17"/>
  <c r="C283" i="18" s="1"/>
  <c r="C286" i="17"/>
  <c r="C284" i="18" s="1"/>
  <c r="C287" i="17"/>
  <c r="C285" i="18" s="1"/>
  <c r="C288" i="17"/>
  <c r="C286" i="18" s="1"/>
  <c r="C289" i="17"/>
  <c r="C287" i="18" s="1"/>
  <c r="C290" i="17"/>
  <c r="C288" i="18" s="1"/>
  <c r="C291" i="17"/>
  <c r="C289" i="18" s="1"/>
  <c r="C292" i="17"/>
  <c r="C290" i="18" s="1"/>
  <c r="C293" i="17"/>
  <c r="C291" i="18" s="1"/>
  <c r="C294" i="17"/>
  <c r="C292" i="18" s="1"/>
  <c r="C295" i="17"/>
  <c r="C293" i="18" s="1"/>
  <c r="C296" i="17"/>
  <c r="C294" i="18" s="1"/>
  <c r="C297" i="17"/>
  <c r="C295" i="18" s="1"/>
  <c r="C298" i="17"/>
  <c r="C296" i="18" s="1"/>
  <c r="H255" i="17"/>
  <c r="H256" i="17"/>
  <c r="H257" i="17"/>
  <c r="H258" i="17"/>
  <c r="H259" i="17"/>
  <c r="H260" i="17"/>
  <c r="H261" i="17"/>
  <c r="H262" i="17"/>
  <c r="H263" i="17"/>
  <c r="C255" i="17"/>
  <c r="C253" i="18" s="1"/>
  <c r="C256" i="17"/>
  <c r="C254" i="18" s="1"/>
  <c r="C257" i="17"/>
  <c r="C255" i="18" s="1"/>
  <c r="C258" i="17"/>
  <c r="C256" i="18" s="1"/>
  <c r="C259" i="17"/>
  <c r="C257" i="18" s="1"/>
  <c r="C260" i="17"/>
  <c r="C258" i="18" s="1"/>
  <c r="C261" i="17"/>
  <c r="C259" i="18" s="1"/>
  <c r="C262" i="17"/>
  <c r="C260" i="18" s="1"/>
  <c r="C263" i="17"/>
  <c r="C261" i="18" s="1"/>
  <c r="A255" i="17"/>
  <c r="A253" i="18" s="1"/>
  <c r="A256" i="17"/>
  <c r="A254" i="18" s="1"/>
  <c r="A257" i="17"/>
  <c r="A255" i="18" s="1"/>
  <c r="A258" i="17"/>
  <c r="A256" i="18" s="1"/>
  <c r="A259" i="17"/>
  <c r="A257" i="18" s="1"/>
  <c r="A260" i="17"/>
  <c r="A258" i="18" s="1"/>
  <c r="A261" i="17"/>
  <c r="A259" i="18" s="1"/>
  <c r="A262" i="17"/>
  <c r="A260" i="18" s="1"/>
  <c r="A263" i="17"/>
  <c r="A261" i="18" s="1"/>
  <c r="H208" i="17"/>
  <c r="H209" i="17"/>
  <c r="H210" i="17"/>
  <c r="H211" i="17"/>
  <c r="H212" i="17"/>
  <c r="H213" i="17"/>
  <c r="H214" i="17"/>
  <c r="H215" i="17"/>
  <c r="H216" i="17"/>
  <c r="H217" i="17"/>
  <c r="H218" i="17"/>
  <c r="H219" i="17"/>
  <c r="H220" i="17"/>
  <c r="H221" i="17"/>
  <c r="H222" i="17"/>
  <c r="E209" i="17"/>
  <c r="F207" i="18" s="1"/>
  <c r="E210" i="17"/>
  <c r="F208" i="18" s="1"/>
  <c r="E211" i="17"/>
  <c r="F209" i="18" s="1"/>
  <c r="E212" i="17"/>
  <c r="F210" i="18" s="1"/>
  <c r="E213" i="17"/>
  <c r="F211" i="18" s="1"/>
  <c r="E214" i="17"/>
  <c r="F212" i="18" s="1"/>
  <c r="E215" i="17"/>
  <c r="F213" i="18" s="1"/>
  <c r="E208" i="17"/>
  <c r="F206" i="18" s="1"/>
  <c r="C208" i="17"/>
  <c r="C206" i="18" s="1"/>
  <c r="C209" i="17"/>
  <c r="C207" i="18" s="1"/>
  <c r="C210" i="17"/>
  <c r="C208" i="18" s="1"/>
  <c r="C211" i="17"/>
  <c r="C209" i="18" s="1"/>
  <c r="C212" i="17"/>
  <c r="C210" i="18" s="1"/>
  <c r="C213" i="17"/>
  <c r="C211" i="18" s="1"/>
  <c r="C214" i="17"/>
  <c r="C212" i="18" s="1"/>
  <c r="C215" i="17"/>
  <c r="C213" i="18" s="1"/>
  <c r="C216" i="17"/>
  <c r="C214" i="18" s="1"/>
  <c r="C217" i="17"/>
  <c r="C215" i="18" s="1"/>
  <c r="C218" i="17"/>
  <c r="C216" i="18" s="1"/>
  <c r="C219" i="17"/>
  <c r="C217" i="18" s="1"/>
  <c r="C220" i="17"/>
  <c r="C218" i="18" s="1"/>
  <c r="C221" i="17"/>
  <c r="C219" i="18" s="1"/>
  <c r="C222" i="17"/>
  <c r="C220" i="18" s="1"/>
  <c r="A208" i="17"/>
  <c r="A206" i="18" s="1"/>
  <c r="A209" i="17"/>
  <c r="A207" i="18" s="1"/>
  <c r="A210" i="17"/>
  <c r="A208" i="18" s="1"/>
  <c r="A211" i="17"/>
  <c r="A209" i="18" s="1"/>
  <c r="A212" i="17"/>
  <c r="A210" i="18" s="1"/>
  <c r="A213" i="17"/>
  <c r="A211" i="18" s="1"/>
  <c r="A214" i="17"/>
  <c r="A212" i="18" s="1"/>
  <c r="A215" i="17"/>
  <c r="A213" i="18" s="1"/>
  <c r="A216" i="17"/>
  <c r="A214" i="18" s="1"/>
  <c r="A217" i="17"/>
  <c r="A215" i="18" s="1"/>
  <c r="A218" i="17"/>
  <c r="A216" i="18" s="1"/>
  <c r="A219" i="17"/>
  <c r="A217" i="18" s="1"/>
  <c r="A220" i="17"/>
  <c r="A218" i="18" s="1"/>
  <c r="A221" i="17"/>
  <c r="A219" i="18" s="1"/>
  <c r="A222" i="17"/>
  <c r="A220" i="18" s="1"/>
  <c r="H129" i="17" l="1"/>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28" i="17"/>
  <c r="C129" i="17"/>
  <c r="C127" i="18" s="1"/>
  <c r="C130" i="17"/>
  <c r="C128" i="18" s="1"/>
  <c r="C131" i="17"/>
  <c r="C129" i="18" s="1"/>
  <c r="C132" i="17"/>
  <c r="C130" i="18" s="1"/>
  <c r="C133" i="17"/>
  <c r="C131" i="18" s="1"/>
  <c r="C134" i="17"/>
  <c r="C132" i="18" s="1"/>
  <c r="C135" i="17"/>
  <c r="C133" i="18" s="1"/>
  <c r="C136" i="17"/>
  <c r="C134" i="18" s="1"/>
  <c r="C137" i="17"/>
  <c r="C135" i="18" s="1"/>
  <c r="C138" i="17"/>
  <c r="C136" i="18" s="1"/>
  <c r="C139" i="17"/>
  <c r="C137" i="18" s="1"/>
  <c r="C140" i="17"/>
  <c r="C138" i="18" s="1"/>
  <c r="C141" i="17"/>
  <c r="C139" i="18" s="1"/>
  <c r="C142" i="17"/>
  <c r="C140" i="18" s="1"/>
  <c r="C143" i="17"/>
  <c r="C141" i="18" s="1"/>
  <c r="C144" i="17"/>
  <c r="C142" i="18" s="1"/>
  <c r="C145" i="17"/>
  <c r="C143" i="18" s="1"/>
  <c r="C146" i="17"/>
  <c r="C144" i="18" s="1"/>
  <c r="C147" i="17"/>
  <c r="C145" i="18" s="1"/>
  <c r="C148" i="17"/>
  <c r="C146" i="18" s="1"/>
  <c r="C149" i="17"/>
  <c r="C147" i="18" s="1"/>
  <c r="C150" i="17"/>
  <c r="C148" i="18" s="1"/>
  <c r="C151" i="17"/>
  <c r="C149" i="18" s="1"/>
  <c r="C152" i="17"/>
  <c r="C150" i="18" s="1"/>
  <c r="C153" i="17"/>
  <c r="C151" i="18" s="1"/>
  <c r="C154" i="17"/>
  <c r="C152" i="18" s="1"/>
  <c r="C155" i="17"/>
  <c r="C153" i="18" s="1"/>
  <c r="C156" i="17"/>
  <c r="C154" i="18" s="1"/>
  <c r="C157" i="17"/>
  <c r="C155" i="18" s="1"/>
  <c r="C158" i="17"/>
  <c r="C156" i="18" s="1"/>
  <c r="C159" i="17"/>
  <c r="C157" i="18" s="1"/>
  <c r="C160" i="17"/>
  <c r="C158" i="18" s="1"/>
  <c r="C161" i="17"/>
  <c r="C159" i="18" s="1"/>
  <c r="C162" i="17"/>
  <c r="C160" i="18" s="1"/>
  <c r="C163" i="17"/>
  <c r="C161" i="18" s="1"/>
  <c r="C164" i="17"/>
  <c r="C162" i="18" s="1"/>
  <c r="C165" i="17"/>
  <c r="C163" i="18" s="1"/>
  <c r="C166" i="17"/>
  <c r="C164" i="18" s="1"/>
  <c r="C167" i="17"/>
  <c r="C165" i="18" s="1"/>
  <c r="C168" i="17"/>
  <c r="C166" i="18" s="1"/>
  <c r="C169" i="17"/>
  <c r="C167" i="18" s="1"/>
  <c r="C170" i="17"/>
  <c r="C168" i="18" s="1"/>
  <c r="C171" i="17"/>
  <c r="C169" i="18" s="1"/>
  <c r="C172" i="17"/>
  <c r="C170" i="18" s="1"/>
  <c r="C173" i="17"/>
  <c r="C171" i="18" s="1"/>
  <c r="C174" i="17"/>
  <c r="C172" i="18" s="1"/>
  <c r="C175" i="17"/>
  <c r="C173" i="18" s="1"/>
  <c r="C176" i="17"/>
  <c r="C174" i="18" s="1"/>
  <c r="C177" i="17"/>
  <c r="C175" i="18" s="1"/>
  <c r="C178" i="17"/>
  <c r="C176" i="18" s="1"/>
  <c r="C179" i="17"/>
  <c r="C177" i="18" s="1"/>
  <c r="C180" i="17"/>
  <c r="C178" i="18" s="1"/>
  <c r="C181" i="17"/>
  <c r="C179" i="18" s="1"/>
  <c r="C182" i="17"/>
  <c r="C180" i="18" s="1"/>
  <c r="C183" i="17"/>
  <c r="C181" i="18" s="1"/>
  <c r="C184" i="17"/>
  <c r="C182" i="18" s="1"/>
  <c r="C185" i="17"/>
  <c r="C183" i="18" s="1"/>
  <c r="C186" i="17"/>
  <c r="C184" i="18" s="1"/>
  <c r="C187" i="17"/>
  <c r="C185" i="18" s="1"/>
  <c r="C128" i="17"/>
  <c r="C126" i="18" s="1"/>
  <c r="A128" i="17"/>
  <c r="A126" i="18" s="1"/>
  <c r="A129" i="17"/>
  <c r="A127" i="18" s="1"/>
  <c r="A130" i="17"/>
  <c r="A128" i="18" s="1"/>
  <c r="A131" i="17"/>
  <c r="A129" i="18" s="1"/>
  <c r="A132" i="17"/>
  <c r="A130" i="18" s="1"/>
  <c r="A133" i="17"/>
  <c r="A131" i="18" s="1"/>
  <c r="A134" i="17"/>
  <c r="A132" i="18" s="1"/>
  <c r="A135" i="17"/>
  <c r="A133" i="18" s="1"/>
  <c r="A136" i="17"/>
  <c r="A134" i="18" s="1"/>
  <c r="A137" i="17"/>
  <c r="A135" i="18" s="1"/>
  <c r="A138" i="17"/>
  <c r="A136" i="18" s="1"/>
  <c r="A139" i="17"/>
  <c r="A137" i="18" s="1"/>
  <c r="A140" i="17"/>
  <c r="A138" i="18" s="1"/>
  <c r="A141" i="17"/>
  <c r="A139" i="18" s="1"/>
  <c r="A142" i="17"/>
  <c r="A140" i="18" s="1"/>
  <c r="A143" i="17"/>
  <c r="A141" i="18" s="1"/>
  <c r="A144" i="17"/>
  <c r="A142" i="18" s="1"/>
  <c r="A145" i="17"/>
  <c r="A143" i="18" s="1"/>
  <c r="A146" i="17"/>
  <c r="A144" i="18" s="1"/>
  <c r="A147" i="17"/>
  <c r="A145" i="18" s="1"/>
  <c r="A148" i="17"/>
  <c r="A146" i="18" s="1"/>
  <c r="A149" i="17"/>
  <c r="A147" i="18" s="1"/>
  <c r="A150" i="17"/>
  <c r="A148" i="18" s="1"/>
  <c r="A151" i="17"/>
  <c r="A149" i="18" s="1"/>
  <c r="A152" i="17"/>
  <c r="A150" i="18" s="1"/>
  <c r="A153" i="17"/>
  <c r="A151" i="18" s="1"/>
  <c r="A154" i="17"/>
  <c r="A152" i="18" s="1"/>
  <c r="A155" i="17"/>
  <c r="A153" i="18" s="1"/>
  <c r="A156" i="17"/>
  <c r="A154" i="18" s="1"/>
  <c r="A157" i="17"/>
  <c r="A155" i="18" s="1"/>
  <c r="A158" i="17"/>
  <c r="A156" i="18" s="1"/>
  <c r="A159" i="17"/>
  <c r="A157" i="18" s="1"/>
  <c r="A160" i="17"/>
  <c r="A158" i="18" s="1"/>
  <c r="A161" i="17"/>
  <c r="A159" i="18" s="1"/>
  <c r="A162" i="17"/>
  <c r="A160" i="18" s="1"/>
  <c r="A163" i="17"/>
  <c r="A161" i="18" s="1"/>
  <c r="A164" i="17"/>
  <c r="A162" i="18" s="1"/>
  <c r="A165" i="17"/>
  <c r="A163" i="18" s="1"/>
  <c r="A166" i="17"/>
  <c r="A164" i="18" s="1"/>
  <c r="A167" i="17"/>
  <c r="A165" i="18" s="1"/>
  <c r="A168" i="17"/>
  <c r="A166" i="18" s="1"/>
  <c r="A169" i="17"/>
  <c r="A167" i="18" s="1"/>
  <c r="A170" i="17"/>
  <c r="A168" i="18" s="1"/>
  <c r="A171" i="17"/>
  <c r="A169" i="18" s="1"/>
  <c r="A172" i="17"/>
  <c r="A170" i="18" s="1"/>
  <c r="A173" i="17"/>
  <c r="A171" i="18" s="1"/>
  <c r="A174" i="17"/>
  <c r="A172" i="18" s="1"/>
  <c r="A175" i="17"/>
  <c r="A173" i="18" s="1"/>
  <c r="A176" i="17"/>
  <c r="A174" i="18" s="1"/>
  <c r="A177" i="17"/>
  <c r="A175" i="18" s="1"/>
  <c r="A178" i="17"/>
  <c r="A176" i="18" s="1"/>
  <c r="A179" i="17"/>
  <c r="A177" i="18" s="1"/>
  <c r="A180" i="17"/>
  <c r="A178" i="18" s="1"/>
  <c r="A181" i="17"/>
  <c r="A179" i="18" s="1"/>
  <c r="A182" i="17"/>
  <c r="A180" i="18" s="1"/>
  <c r="A183" i="17"/>
  <c r="A181" i="18" s="1"/>
  <c r="A184" i="17"/>
  <c r="A182" i="18" s="1"/>
  <c r="A185" i="17"/>
  <c r="A183" i="18" s="1"/>
  <c r="A186" i="17"/>
  <c r="A184" i="18" s="1"/>
  <c r="A187" i="17"/>
  <c r="A185" i="18" s="1"/>
  <c r="H125" i="17"/>
  <c r="H126" i="17"/>
  <c r="H127" i="17"/>
  <c r="H118" i="17"/>
  <c r="H119" i="17"/>
  <c r="H120" i="17"/>
  <c r="H121" i="17"/>
  <c r="H122" i="17"/>
  <c r="H123" i="17"/>
  <c r="H124" i="17"/>
  <c r="H108" i="17"/>
  <c r="H109" i="17"/>
  <c r="H110" i="17"/>
  <c r="H111" i="17"/>
  <c r="H112" i="17"/>
  <c r="H113" i="17"/>
  <c r="H114" i="17"/>
  <c r="H115" i="17"/>
  <c r="H116" i="17"/>
  <c r="H117" i="17"/>
  <c r="H98" i="17"/>
  <c r="H99" i="17"/>
  <c r="H100" i="17"/>
  <c r="H101" i="17"/>
  <c r="H102" i="17"/>
  <c r="H103" i="17"/>
  <c r="H104" i="17"/>
  <c r="H105" i="17"/>
  <c r="H106" i="17"/>
  <c r="H107" i="17"/>
  <c r="H79" i="17"/>
  <c r="H80" i="17"/>
  <c r="H81" i="17"/>
  <c r="H82" i="17"/>
  <c r="H83" i="17"/>
  <c r="H84" i="17"/>
  <c r="H85" i="17"/>
  <c r="H86" i="17"/>
  <c r="H87" i="17"/>
  <c r="H88" i="17"/>
  <c r="H89" i="17"/>
  <c r="H90" i="17"/>
  <c r="H91" i="17"/>
  <c r="H92" i="17"/>
  <c r="H93" i="17"/>
  <c r="H94" i="17"/>
  <c r="H95" i="17"/>
  <c r="H96" i="17"/>
  <c r="H97" i="17"/>
  <c r="H78" i="17"/>
  <c r="C78" i="17"/>
  <c r="C76" i="18" s="1"/>
  <c r="C79" i="17"/>
  <c r="C77" i="18" s="1"/>
  <c r="C80" i="17"/>
  <c r="C78" i="18" s="1"/>
  <c r="C81" i="17"/>
  <c r="C79" i="18" s="1"/>
  <c r="C82" i="17"/>
  <c r="C80" i="18" s="1"/>
  <c r="C83" i="17"/>
  <c r="C81" i="18" s="1"/>
  <c r="C84" i="17"/>
  <c r="C82" i="18" s="1"/>
  <c r="C85" i="17"/>
  <c r="C83" i="18" s="1"/>
  <c r="C86" i="17"/>
  <c r="C84" i="18" s="1"/>
  <c r="C87" i="17"/>
  <c r="C85" i="18" s="1"/>
  <c r="C88" i="17"/>
  <c r="C86" i="18" s="1"/>
  <c r="C89" i="17"/>
  <c r="C87" i="18" s="1"/>
  <c r="C90" i="17"/>
  <c r="C88" i="18" s="1"/>
  <c r="C91" i="17"/>
  <c r="C89" i="18" s="1"/>
  <c r="C92" i="17"/>
  <c r="C90" i="18" s="1"/>
  <c r="C93" i="17"/>
  <c r="C91" i="18" s="1"/>
  <c r="C94" i="17"/>
  <c r="C92" i="18" s="1"/>
  <c r="C95" i="17"/>
  <c r="C93" i="18" s="1"/>
  <c r="C96" i="17"/>
  <c r="C94" i="18" s="1"/>
  <c r="C97" i="17"/>
  <c r="C95" i="18" s="1"/>
  <c r="C98" i="17"/>
  <c r="C96" i="18" s="1"/>
  <c r="C99" i="17"/>
  <c r="C97" i="18" s="1"/>
  <c r="C100" i="17"/>
  <c r="C98" i="18" s="1"/>
  <c r="C101" i="17"/>
  <c r="C99" i="18" s="1"/>
  <c r="C102" i="17"/>
  <c r="C100" i="18" s="1"/>
  <c r="C103" i="17"/>
  <c r="C101" i="18" s="1"/>
  <c r="C104" i="17"/>
  <c r="C102" i="18" s="1"/>
  <c r="C105" i="17"/>
  <c r="C103" i="18" s="1"/>
  <c r="C106" i="17"/>
  <c r="C104" i="18" s="1"/>
  <c r="C107" i="17"/>
  <c r="C105" i="18" s="1"/>
  <c r="C108" i="17"/>
  <c r="C106" i="18" s="1"/>
  <c r="C109" i="17"/>
  <c r="C107" i="18" s="1"/>
  <c r="C110" i="17"/>
  <c r="C108" i="18" s="1"/>
  <c r="C111" i="17"/>
  <c r="C109" i="18" s="1"/>
  <c r="C112" i="17"/>
  <c r="C110" i="18" s="1"/>
  <c r="C113" i="17"/>
  <c r="C111" i="18" s="1"/>
  <c r="C114" i="17"/>
  <c r="C112" i="18" s="1"/>
  <c r="C115" i="17"/>
  <c r="C113" i="18" s="1"/>
  <c r="C116" i="17"/>
  <c r="C114" i="18" s="1"/>
  <c r="C117" i="17"/>
  <c r="C115" i="18" s="1"/>
  <c r="C118" i="17"/>
  <c r="C116" i="18" s="1"/>
  <c r="C119" i="17"/>
  <c r="C117" i="18" s="1"/>
  <c r="C120" i="17"/>
  <c r="C118" i="18" s="1"/>
  <c r="C121" i="17"/>
  <c r="C119" i="18" s="1"/>
  <c r="C122" i="17"/>
  <c r="C120" i="18" s="1"/>
  <c r="C123" i="17"/>
  <c r="C121" i="18" s="1"/>
  <c r="C124" i="17"/>
  <c r="C122" i="18" s="1"/>
  <c r="C125" i="17"/>
  <c r="C123" i="18" s="1"/>
  <c r="C126" i="17"/>
  <c r="C124" i="18" s="1"/>
  <c r="C127" i="17"/>
  <c r="C125" i="18" s="1"/>
  <c r="A126" i="17"/>
  <c r="A124" i="18" s="1"/>
  <c r="A127" i="17"/>
  <c r="A125" i="18" s="1"/>
  <c r="A123" i="17"/>
  <c r="A121" i="18" s="1"/>
  <c r="A124" i="17"/>
  <c r="A122" i="18" s="1"/>
  <c r="A125" i="17"/>
  <c r="A123" i="18" s="1"/>
  <c r="A118" i="17"/>
  <c r="A116" i="18" s="1"/>
  <c r="A119" i="17"/>
  <c r="A117" i="18" s="1"/>
  <c r="A120" i="17"/>
  <c r="A118" i="18" s="1"/>
  <c r="A121" i="17"/>
  <c r="A119" i="18" s="1"/>
  <c r="A122" i="17"/>
  <c r="A120" i="18" s="1"/>
  <c r="A112" i="17"/>
  <c r="A110" i="18" s="1"/>
  <c r="A113" i="17"/>
  <c r="A111" i="18" s="1"/>
  <c r="A114" i="17"/>
  <c r="A112" i="18" s="1"/>
  <c r="A115" i="17"/>
  <c r="A113" i="18" s="1"/>
  <c r="A116" i="17"/>
  <c r="A114" i="18" s="1"/>
  <c r="A117" i="17"/>
  <c r="A115" i="18" s="1"/>
  <c r="A105" i="17"/>
  <c r="A103" i="18" s="1"/>
  <c r="A106" i="17"/>
  <c r="A104" i="18" s="1"/>
  <c r="A107" i="17"/>
  <c r="A105" i="18" s="1"/>
  <c r="A108" i="17"/>
  <c r="A106" i="18" s="1"/>
  <c r="A109" i="17"/>
  <c r="A107" i="18" s="1"/>
  <c r="A110" i="17"/>
  <c r="A108" i="18" s="1"/>
  <c r="A111" i="17"/>
  <c r="A109" i="18" s="1"/>
  <c r="A93" i="17"/>
  <c r="A91" i="18" s="1"/>
  <c r="A94" i="17"/>
  <c r="A92" i="18" s="1"/>
  <c r="A95" i="17"/>
  <c r="A93" i="18" s="1"/>
  <c r="A96" i="17"/>
  <c r="A94" i="18" s="1"/>
  <c r="A97" i="17"/>
  <c r="A95" i="18" s="1"/>
  <c r="A98" i="17"/>
  <c r="A96" i="18" s="1"/>
  <c r="A99" i="17"/>
  <c r="A97" i="18" s="1"/>
  <c r="A100" i="17"/>
  <c r="A98" i="18" s="1"/>
  <c r="A101" i="17"/>
  <c r="A99" i="18" s="1"/>
  <c r="A102" i="17"/>
  <c r="A100" i="18" s="1"/>
  <c r="A103" i="17"/>
  <c r="A101" i="18" s="1"/>
  <c r="A104" i="17"/>
  <c r="A102" i="18" s="1"/>
  <c r="A79" i="17"/>
  <c r="A77" i="18" s="1"/>
  <c r="A80" i="17"/>
  <c r="A78" i="18" s="1"/>
  <c r="A81" i="17"/>
  <c r="A79" i="18" s="1"/>
  <c r="A82" i="17"/>
  <c r="A80" i="18" s="1"/>
  <c r="A83" i="17"/>
  <c r="A81" i="18" s="1"/>
  <c r="A84" i="17"/>
  <c r="A82" i="18" s="1"/>
  <c r="A85" i="17"/>
  <c r="A83" i="18" s="1"/>
  <c r="A86" i="17"/>
  <c r="A84" i="18" s="1"/>
  <c r="A87" i="17"/>
  <c r="A85" i="18" s="1"/>
  <c r="A88" i="17"/>
  <c r="A86" i="18" s="1"/>
  <c r="A89" i="17"/>
  <c r="A87" i="18" s="1"/>
  <c r="A90" i="17"/>
  <c r="A88" i="18" s="1"/>
  <c r="A91" i="17"/>
  <c r="A89" i="18" s="1"/>
  <c r="A92" i="17"/>
  <c r="A90" i="18" s="1"/>
  <c r="A78" i="17"/>
  <c r="A76" i="18" s="1"/>
  <c r="A6" i="17"/>
  <c r="A4" i="18" s="1"/>
  <c r="A7" i="17"/>
  <c r="A5" i="18" s="1"/>
  <c r="A8" i="17"/>
  <c r="A6" i="18" s="1"/>
  <c r="A9" i="17"/>
  <c r="A7" i="18" s="1"/>
  <c r="A10" i="17"/>
  <c r="A8" i="18" s="1"/>
  <c r="A11" i="17"/>
  <c r="A9" i="18" s="1"/>
  <c r="A12" i="17"/>
  <c r="A10" i="18" s="1"/>
  <c r="A13" i="17"/>
  <c r="A11" i="18" s="1"/>
  <c r="A14" i="17"/>
  <c r="A12" i="18" s="1"/>
  <c r="A15" i="17"/>
  <c r="A13" i="18" s="1"/>
  <c r="A16" i="17"/>
  <c r="A14" i="18" s="1"/>
  <c r="A17" i="17"/>
  <c r="A15" i="18" s="1"/>
  <c r="A18" i="17"/>
  <c r="A16" i="18" s="1"/>
  <c r="A19" i="17"/>
  <c r="A17" i="18" s="1"/>
  <c r="A20" i="17"/>
  <c r="A18" i="18" s="1"/>
  <c r="A21" i="17"/>
  <c r="A19" i="18" s="1"/>
  <c r="A22" i="17"/>
  <c r="A20" i="18" s="1"/>
  <c r="A23" i="17"/>
  <c r="A21" i="18" s="1"/>
  <c r="A24" i="17"/>
  <c r="A22" i="18" s="1"/>
  <c r="A25" i="17"/>
  <c r="A23" i="18" s="1"/>
  <c r="A26" i="17"/>
  <c r="A24" i="18" s="1"/>
  <c r="A27" i="17"/>
  <c r="A25" i="18" s="1"/>
  <c r="A28" i="17"/>
  <c r="A26" i="18" s="1"/>
  <c r="A29" i="17"/>
  <c r="A27" i="18" s="1"/>
  <c r="A30" i="17"/>
  <c r="A28" i="18" s="1"/>
  <c r="A31" i="17"/>
  <c r="A29" i="18" s="1"/>
  <c r="A32" i="17"/>
  <c r="A30" i="18" s="1"/>
  <c r="A33" i="17"/>
  <c r="A31" i="18" s="1"/>
  <c r="A34" i="17"/>
  <c r="A32" i="18" s="1"/>
  <c r="A35" i="17"/>
  <c r="A33" i="18" s="1"/>
  <c r="A36" i="17"/>
  <c r="A34" i="18" s="1"/>
  <c r="A37" i="17"/>
  <c r="A35" i="18" s="1"/>
  <c r="A39" i="17"/>
  <c r="A37" i="18" s="1"/>
  <c r="A40" i="17"/>
  <c r="A38" i="18" s="1"/>
  <c r="A41" i="17"/>
  <c r="A39" i="18" s="1"/>
  <c r="A42" i="17"/>
  <c r="A40" i="18" s="1"/>
  <c r="A43" i="17"/>
  <c r="A41" i="18" s="1"/>
  <c r="A44" i="17"/>
  <c r="A42" i="18" s="1"/>
  <c r="A45" i="17"/>
  <c r="A43" i="18" s="1"/>
  <c r="A46" i="17"/>
  <c r="A44" i="18" s="1"/>
  <c r="A47" i="17"/>
  <c r="A45" i="18" s="1"/>
  <c r="A48" i="17"/>
  <c r="A46" i="18" s="1"/>
  <c r="A49" i="17"/>
  <c r="A47" i="18" s="1"/>
  <c r="A50" i="17"/>
  <c r="A48" i="18" s="1"/>
  <c r="A51" i="17"/>
  <c r="A49" i="18" s="1"/>
  <c r="A52" i="17"/>
  <c r="A50" i="18" s="1"/>
  <c r="A53" i="17"/>
  <c r="A51" i="18" s="1"/>
  <c r="A54" i="17"/>
  <c r="A52" i="18" s="1"/>
  <c r="A55" i="17"/>
  <c r="A53" i="18" s="1"/>
  <c r="A56" i="17"/>
  <c r="A54" i="18" s="1"/>
  <c r="A57" i="17"/>
  <c r="A55" i="18" s="1"/>
  <c r="A58" i="17"/>
  <c r="A56" i="18" s="1"/>
  <c r="A59" i="17"/>
  <c r="A57" i="18" s="1"/>
  <c r="A60" i="17"/>
  <c r="A58" i="18" s="1"/>
  <c r="A61" i="17"/>
  <c r="A59" i="18" s="1"/>
  <c r="A62" i="17"/>
  <c r="A60" i="18" s="1"/>
  <c r="A63" i="17"/>
  <c r="A61" i="18" s="1"/>
  <c r="A64" i="17"/>
  <c r="A62" i="18" s="1"/>
  <c r="A65" i="17"/>
  <c r="A63" i="18" s="1"/>
  <c r="A66" i="17"/>
  <c r="A64" i="18" s="1"/>
  <c r="A67" i="17"/>
  <c r="A65" i="18" s="1"/>
  <c r="A68" i="17"/>
  <c r="A66" i="18" s="1"/>
  <c r="A69" i="17"/>
  <c r="A67" i="18" s="1"/>
  <c r="A70" i="17"/>
  <c r="A68" i="18" s="1"/>
  <c r="A71" i="17"/>
  <c r="A69" i="18" s="1"/>
  <c r="A72" i="17"/>
  <c r="A70" i="18" s="1"/>
  <c r="A73" i="17"/>
  <c r="A71" i="18" s="1"/>
  <c r="A74" i="17"/>
  <c r="A72" i="18" s="1"/>
  <c r="A75" i="17"/>
  <c r="A73" i="18" s="1"/>
  <c r="A76" i="17"/>
  <c r="A74" i="18" s="1"/>
  <c r="A77" i="17"/>
  <c r="A75" i="18" s="1"/>
  <c r="A188" i="17"/>
  <c r="A186" i="18" s="1"/>
  <c r="A189" i="17"/>
  <c r="A187" i="18" s="1"/>
  <c r="A190" i="17"/>
  <c r="A188" i="18" s="1"/>
  <c r="A191" i="17"/>
  <c r="A189" i="18" s="1"/>
  <c r="A192" i="17"/>
  <c r="A190" i="18" s="1"/>
  <c r="A193" i="17"/>
  <c r="A191" i="18" s="1"/>
  <c r="A194" i="17"/>
  <c r="A192" i="18" s="1"/>
  <c r="A195" i="17"/>
  <c r="A193" i="18" s="1"/>
  <c r="A196" i="17"/>
  <c r="A194" i="18" s="1"/>
  <c r="A197" i="17"/>
  <c r="A195" i="18" s="1"/>
  <c r="A198" i="17"/>
  <c r="A196" i="18" s="1"/>
  <c r="A199" i="17"/>
  <c r="A197" i="18" s="1"/>
  <c r="A200" i="17"/>
  <c r="A198" i="18" s="1"/>
  <c r="A201" i="17"/>
  <c r="A199" i="18" s="1"/>
  <c r="A202" i="17"/>
  <c r="A200" i="18" s="1"/>
  <c r="A203" i="17"/>
  <c r="A201" i="18" s="1"/>
  <c r="A204" i="17"/>
  <c r="A202" i="18" s="1"/>
  <c r="A205" i="17"/>
  <c r="A203" i="18" s="1"/>
  <c r="A206" i="17"/>
  <c r="A204" i="18" s="1"/>
  <c r="A207" i="17"/>
  <c r="A205" i="18" s="1"/>
  <c r="A223" i="17"/>
  <c r="A221" i="18" s="1"/>
  <c r="A224" i="17"/>
  <c r="A222" i="18" s="1"/>
  <c r="A225" i="17"/>
  <c r="A223" i="18" s="1"/>
  <c r="A226" i="17"/>
  <c r="A224" i="18" s="1"/>
  <c r="A227" i="17"/>
  <c r="A225" i="18" s="1"/>
  <c r="A228" i="17"/>
  <c r="A226" i="18" s="1"/>
  <c r="A229" i="17"/>
  <c r="A227" i="18" s="1"/>
  <c r="A230" i="17"/>
  <c r="A228" i="18" s="1"/>
  <c r="A231" i="17"/>
  <c r="A229" i="18" s="1"/>
  <c r="A232" i="17"/>
  <c r="A230" i="18" s="1"/>
  <c r="A233" i="17"/>
  <c r="A231" i="18" s="1"/>
  <c r="A234" i="17"/>
  <c r="A232" i="18" s="1"/>
  <c r="A235" i="17"/>
  <c r="A233" i="18" s="1"/>
  <c r="A236" i="17"/>
  <c r="A234" i="18" s="1"/>
  <c r="A237" i="17"/>
  <c r="A235" i="18" s="1"/>
  <c r="A238" i="17"/>
  <c r="A236" i="18" s="1"/>
  <c r="A239" i="17"/>
  <c r="A237" i="18" s="1"/>
  <c r="A240" i="17"/>
  <c r="A238" i="18" s="1"/>
  <c r="A241" i="17"/>
  <c r="A239" i="18" s="1"/>
  <c r="A242" i="17"/>
  <c r="A240" i="18" s="1"/>
  <c r="A243" i="17"/>
  <c r="A241" i="18" s="1"/>
  <c r="A244" i="17"/>
  <c r="A242" i="18" s="1"/>
  <c r="A245" i="17"/>
  <c r="A243" i="18" s="1"/>
  <c r="A246" i="17"/>
  <c r="A244" i="18" s="1"/>
  <c r="A247" i="17"/>
  <c r="A245" i="18" s="1"/>
  <c r="A248" i="17"/>
  <c r="A246" i="18" s="1"/>
  <c r="A249" i="17"/>
  <c r="A247" i="18" s="1"/>
  <c r="A250" i="17"/>
  <c r="A248" i="18" s="1"/>
  <c r="A251" i="17"/>
  <c r="A249" i="18" s="1"/>
  <c r="A252" i="17"/>
  <c r="A250" i="18" s="1"/>
  <c r="A253" i="17"/>
  <c r="A251" i="18" s="1"/>
  <c r="A254" i="17"/>
  <c r="A252" i="18" s="1"/>
  <c r="A264" i="17"/>
  <c r="A262" i="18" s="1"/>
  <c r="A265" i="17"/>
  <c r="A263" i="18" s="1"/>
  <c r="A266" i="17"/>
  <c r="A264" i="18" s="1"/>
  <c r="A267" i="17"/>
  <c r="A265" i="18" s="1"/>
  <c r="A268" i="17"/>
  <c r="A266" i="18" s="1"/>
  <c r="A269" i="17"/>
  <c r="A267" i="18" s="1"/>
  <c r="A270" i="17"/>
  <c r="A268" i="18" s="1"/>
  <c r="A271" i="17"/>
  <c r="A269" i="18" s="1"/>
  <c r="A272" i="17"/>
  <c r="A270" i="18" s="1"/>
  <c r="A273" i="17"/>
  <c r="A271" i="18" s="1"/>
  <c r="A274" i="17"/>
  <c r="A272" i="18" s="1"/>
  <c r="A275" i="17"/>
  <c r="A273" i="18" s="1"/>
  <c r="A276" i="17"/>
  <c r="A274" i="18" s="1"/>
  <c r="A277" i="17"/>
  <c r="A275" i="18" s="1"/>
  <c r="A278" i="17"/>
  <c r="A276" i="18" s="1"/>
  <c r="A279" i="17"/>
  <c r="A277" i="18" s="1"/>
  <c r="A280" i="17"/>
  <c r="A278" i="18" s="1"/>
  <c r="A308" i="17"/>
  <c r="A306" i="18" s="1"/>
  <c r="A309" i="17"/>
  <c r="A307" i="18" s="1"/>
  <c r="A310" i="17"/>
  <c r="A308" i="18" s="1"/>
  <c r="A311" i="17"/>
  <c r="A309" i="18" s="1"/>
  <c r="A312" i="17"/>
  <c r="A310" i="18" s="1"/>
  <c r="A313" i="17"/>
  <c r="A311" i="18" s="1"/>
  <c r="A314" i="17"/>
  <c r="A312" i="18" s="1"/>
  <c r="A315" i="17"/>
  <c r="A313" i="18" s="1"/>
  <c r="A316" i="17"/>
  <c r="A314" i="18" s="1"/>
  <c r="A317" i="17"/>
  <c r="A315" i="18" s="1"/>
  <c r="A318" i="17"/>
  <c r="A316" i="18" s="1"/>
  <c r="A319" i="17"/>
  <c r="A317" i="18" s="1"/>
  <c r="A320" i="17"/>
  <c r="A318" i="18" s="1"/>
  <c r="A321" i="17"/>
  <c r="A319" i="18" s="1"/>
  <c r="A322" i="17"/>
  <c r="A320" i="18" s="1"/>
  <c r="A323" i="17"/>
  <c r="A321" i="18" s="1"/>
  <c r="A324" i="17"/>
  <c r="A322" i="18" s="1"/>
  <c r="A325" i="17"/>
  <c r="A323" i="18" s="1"/>
  <c r="A326" i="17"/>
  <c r="A324" i="18" s="1"/>
  <c r="A328" i="17"/>
  <c r="A325" i="18" s="1"/>
  <c r="A329" i="17"/>
  <c r="A326" i="18" s="1"/>
  <c r="A330" i="17"/>
  <c r="A327" i="18" s="1"/>
  <c r="A331" i="17"/>
  <c r="A328" i="18" s="1"/>
  <c r="A332" i="17"/>
  <c r="A329" i="18" s="1"/>
  <c r="A333" i="17"/>
  <c r="A330" i="18" s="1"/>
  <c r="A334" i="17"/>
  <c r="A331" i="18" s="1"/>
  <c r="A335" i="17"/>
  <c r="A332" i="18" s="1"/>
  <c r="A362" i="17"/>
  <c r="A359" i="18" s="1"/>
  <c r="A363" i="17"/>
  <c r="A360" i="18" s="1"/>
  <c r="A364" i="17"/>
  <c r="A361" i="18" s="1"/>
  <c r="A365" i="17"/>
  <c r="A362" i="18" s="1"/>
  <c r="A366" i="17"/>
  <c r="A363" i="18" s="1"/>
  <c r="A367" i="17"/>
  <c r="A364" i="18" s="1"/>
  <c r="A368" i="17"/>
  <c r="A365" i="18" s="1"/>
  <c r="A369" i="17"/>
  <c r="A366" i="18" s="1"/>
  <c r="A370" i="17"/>
  <c r="A367" i="18" s="1"/>
  <c r="A371" i="17"/>
  <c r="A368" i="18" s="1"/>
  <c r="A372" i="17"/>
  <c r="A369" i="18" s="1"/>
  <c r="A373" i="17"/>
  <c r="A370" i="18" s="1"/>
  <c r="A374" i="17"/>
  <c r="A371" i="18" s="1"/>
  <c r="A375" i="17"/>
  <c r="A372" i="18" s="1"/>
  <c r="A376" i="17"/>
  <c r="A373" i="18" s="1"/>
  <c r="A377" i="17"/>
  <c r="A374" i="18" s="1"/>
  <c r="A378" i="17"/>
  <c r="A375" i="18" s="1"/>
  <c r="A379" i="17"/>
  <c r="A376" i="18" s="1"/>
  <c r="A380" i="17"/>
  <c r="A377" i="18" s="1"/>
  <c r="A381" i="17"/>
  <c r="A378" i="18" s="1"/>
  <c r="A382" i="17"/>
  <c r="A379" i="18" s="1"/>
  <c r="A383" i="17"/>
  <c r="A380" i="18" s="1"/>
  <c r="A384" i="17"/>
  <c r="A381" i="18" s="1"/>
  <c r="A385" i="17"/>
  <c r="A382" i="18" s="1"/>
  <c r="A386" i="17"/>
  <c r="A383" i="18" s="1"/>
  <c r="A387" i="17"/>
  <c r="A384" i="18" s="1"/>
  <c r="A388" i="17"/>
  <c r="A385" i="18" s="1"/>
  <c r="A389" i="17"/>
  <c r="A386" i="18" s="1"/>
  <c r="A390" i="17"/>
  <c r="A387" i="18" s="1"/>
  <c r="A391" i="17"/>
  <c r="A388" i="18" s="1"/>
  <c r="A392" i="17"/>
  <c r="A389" i="18" s="1"/>
  <c r="A393" i="17"/>
  <c r="A390" i="18" s="1"/>
  <c r="A394" i="17"/>
  <c r="A391" i="18" s="1"/>
  <c r="A395" i="17"/>
  <c r="A392" i="18" s="1"/>
  <c r="A396" i="17"/>
  <c r="A393" i="18" s="1"/>
  <c r="A397" i="17"/>
  <c r="A394" i="18" s="1"/>
  <c r="A398" i="17"/>
  <c r="A395" i="18" s="1"/>
  <c r="A399" i="17"/>
  <c r="A396" i="18" s="1"/>
  <c r="A400" i="17"/>
  <c r="A397" i="18" s="1"/>
  <c r="A401" i="17"/>
  <c r="A398" i="18" s="1"/>
  <c r="A402" i="17"/>
  <c r="A399" i="18" s="1"/>
  <c r="A403" i="17"/>
  <c r="A400" i="18" s="1"/>
  <c r="A404" i="17"/>
  <c r="A401" i="18" s="1"/>
  <c r="A405" i="17"/>
  <c r="A402" i="18" s="1"/>
  <c r="A406" i="17"/>
  <c r="A403" i="18" s="1"/>
  <c r="A407" i="17"/>
  <c r="A404" i="18" s="1"/>
  <c r="A408" i="17"/>
  <c r="A405" i="18" s="1"/>
  <c r="A409" i="17"/>
  <c r="A406" i="18" s="1"/>
  <c r="A422" i="17"/>
  <c r="A419" i="18" s="1"/>
  <c r="A423" i="17"/>
  <c r="A420" i="18" s="1"/>
  <c r="A424" i="17"/>
  <c r="A421" i="18" s="1"/>
  <c r="A425" i="17"/>
  <c r="A422" i="18" s="1"/>
  <c r="A426" i="17"/>
  <c r="A423" i="18" s="1"/>
  <c r="A427" i="17"/>
  <c r="A424" i="18" s="1"/>
  <c r="A428" i="17"/>
  <c r="A425" i="18" s="1"/>
  <c r="A429" i="17"/>
  <c r="A426" i="18" s="1"/>
  <c r="A430" i="17"/>
  <c r="A427" i="18" s="1"/>
  <c r="A431" i="17"/>
  <c r="A428" i="18" s="1"/>
  <c r="A432" i="17"/>
  <c r="A429" i="18" s="1"/>
  <c r="N47" i="24"/>
  <c r="M47" i="24"/>
  <c r="L47" i="24"/>
  <c r="K47" i="24"/>
  <c r="J47" i="24"/>
  <c r="I47" i="24"/>
  <c r="H47" i="24"/>
  <c r="G47" i="24"/>
  <c r="F47" i="24"/>
  <c r="E47" i="24"/>
  <c r="D47" i="24"/>
  <c r="C47" i="24"/>
  <c r="AT46" i="24"/>
  <c r="U442" i="17" s="1"/>
  <c r="S439" i="18" s="1"/>
  <c r="AS46" i="24"/>
  <c r="T442" i="17" s="1"/>
  <c r="R439" i="18" s="1"/>
  <c r="AR46" i="24"/>
  <c r="S442" i="17" s="1"/>
  <c r="Q439" i="18" s="1"/>
  <c r="AQ46" i="24"/>
  <c r="R442" i="17" s="1"/>
  <c r="P439" i="18" s="1"/>
  <c r="AP46" i="24"/>
  <c r="Q442" i="17" s="1"/>
  <c r="O439" i="18" s="1"/>
  <c r="AO46" i="24"/>
  <c r="P442" i="17" s="1"/>
  <c r="N439" i="18" s="1"/>
  <c r="AN46" i="24"/>
  <c r="O442" i="17" s="1"/>
  <c r="M439" i="18" s="1"/>
  <c r="AM46" i="24"/>
  <c r="N442" i="17" s="1"/>
  <c r="L439" i="18" s="1"/>
  <c r="AL46" i="24"/>
  <c r="M442" i="17" s="1"/>
  <c r="K439" i="18" s="1"/>
  <c r="AK46" i="24"/>
  <c r="L442" i="17" s="1"/>
  <c r="J439" i="18" s="1"/>
  <c r="AJ46" i="24"/>
  <c r="K442" i="17" s="1"/>
  <c r="I439" i="18" s="1"/>
  <c r="AI46" i="24"/>
  <c r="J442" i="17" s="1"/>
  <c r="AH46" i="24"/>
  <c r="I442" i="17" s="1"/>
  <c r="AB46" i="24"/>
  <c r="B442" i="17" s="1"/>
  <c r="B439" i="18" s="1"/>
  <c r="O46" i="24"/>
  <c r="O47" i="24" s="1"/>
  <c r="B46" i="24"/>
  <c r="N91" i="4"/>
  <c r="M91" i="4"/>
  <c r="L91" i="4"/>
  <c r="K91" i="4"/>
  <c r="J91" i="4"/>
  <c r="I91" i="4"/>
  <c r="H91" i="4"/>
  <c r="G91" i="4"/>
  <c r="F91" i="4"/>
  <c r="E91" i="4"/>
  <c r="D91" i="4"/>
  <c r="C91" i="4"/>
  <c r="AT90" i="4"/>
  <c r="U415" i="17" s="1"/>
  <c r="S412" i="18" s="1"/>
  <c r="AS90" i="4"/>
  <c r="T415" i="17" s="1"/>
  <c r="R412" i="18" s="1"/>
  <c r="AR90" i="4"/>
  <c r="S415" i="17" s="1"/>
  <c r="Q412" i="18" s="1"/>
  <c r="AQ90" i="4"/>
  <c r="R415" i="17" s="1"/>
  <c r="P412" i="18" s="1"/>
  <c r="AP90" i="4"/>
  <c r="Q415" i="17" s="1"/>
  <c r="O412" i="18" s="1"/>
  <c r="AO90" i="4"/>
  <c r="P415" i="17" s="1"/>
  <c r="N412" i="18" s="1"/>
  <c r="AN90" i="4"/>
  <c r="O415" i="17" s="1"/>
  <c r="M412" i="18" s="1"/>
  <c r="AM90" i="4"/>
  <c r="N415" i="17" s="1"/>
  <c r="L412" i="18" s="1"/>
  <c r="AL90" i="4"/>
  <c r="M415" i="17" s="1"/>
  <c r="K412" i="18" s="1"/>
  <c r="AK90" i="4"/>
  <c r="L415" i="17" s="1"/>
  <c r="J412" i="18" s="1"/>
  <c r="AJ90" i="4"/>
  <c r="K415" i="17" s="1"/>
  <c r="I412" i="18" s="1"/>
  <c r="AI90" i="4"/>
  <c r="J415" i="17" s="1"/>
  <c r="AH90" i="4"/>
  <c r="I415" i="17" s="1"/>
  <c r="AB90" i="4"/>
  <c r="B415" i="17" s="1"/>
  <c r="B412" i="18" s="1"/>
  <c r="O90" i="4"/>
  <c r="B90" i="4"/>
  <c r="AT89" i="4"/>
  <c r="U414" i="17" s="1"/>
  <c r="S411" i="18" s="1"/>
  <c r="AS89" i="4"/>
  <c r="T414" i="17" s="1"/>
  <c r="R411" i="18" s="1"/>
  <c r="AR89" i="4"/>
  <c r="S414" i="17" s="1"/>
  <c r="Q411" i="18" s="1"/>
  <c r="AQ89" i="4"/>
  <c r="R414" i="17" s="1"/>
  <c r="P411" i="18" s="1"/>
  <c r="AP89" i="4"/>
  <c r="Q414" i="17" s="1"/>
  <c r="O411" i="18" s="1"/>
  <c r="AO89" i="4"/>
  <c r="P414" i="17" s="1"/>
  <c r="N411" i="18" s="1"/>
  <c r="AN89" i="4"/>
  <c r="O414" i="17" s="1"/>
  <c r="M411" i="18" s="1"/>
  <c r="AM89" i="4"/>
  <c r="N414" i="17" s="1"/>
  <c r="L411" i="18" s="1"/>
  <c r="AL89" i="4"/>
  <c r="M414" i="17" s="1"/>
  <c r="K411" i="18" s="1"/>
  <c r="AK89" i="4"/>
  <c r="L414" i="17" s="1"/>
  <c r="J411" i="18" s="1"/>
  <c r="AJ89" i="4"/>
  <c r="K414" i="17" s="1"/>
  <c r="I411" i="18" s="1"/>
  <c r="AI89" i="4"/>
  <c r="J414" i="17" s="1"/>
  <c r="AH89" i="4"/>
  <c r="I414" i="17" s="1"/>
  <c r="AB89" i="4"/>
  <c r="B414" i="17" s="1"/>
  <c r="B411" i="18" s="1"/>
  <c r="O89" i="4"/>
  <c r="AT88" i="4"/>
  <c r="U413" i="17" s="1"/>
  <c r="S410" i="18" s="1"/>
  <c r="AS88" i="4"/>
  <c r="T413" i="17" s="1"/>
  <c r="R410" i="18" s="1"/>
  <c r="AR88" i="4"/>
  <c r="S413" i="17" s="1"/>
  <c r="Q410" i="18" s="1"/>
  <c r="AQ88" i="4"/>
  <c r="R413" i="17" s="1"/>
  <c r="P410" i="18" s="1"/>
  <c r="AP88" i="4"/>
  <c r="Q413" i="17" s="1"/>
  <c r="O410" i="18" s="1"/>
  <c r="AO88" i="4"/>
  <c r="P413" i="17" s="1"/>
  <c r="N410" i="18" s="1"/>
  <c r="AN88" i="4"/>
  <c r="O413" i="17" s="1"/>
  <c r="M410" i="18" s="1"/>
  <c r="AM88" i="4"/>
  <c r="N413" i="17" s="1"/>
  <c r="L410" i="18" s="1"/>
  <c r="AL88" i="4"/>
  <c r="M413" i="17" s="1"/>
  <c r="K410" i="18" s="1"/>
  <c r="AK88" i="4"/>
  <c r="L413" i="17" s="1"/>
  <c r="J410" i="18" s="1"/>
  <c r="AJ88" i="4"/>
  <c r="K413" i="17" s="1"/>
  <c r="I410" i="18" s="1"/>
  <c r="AI88" i="4"/>
  <c r="J413" i="17" s="1"/>
  <c r="AH88" i="4"/>
  <c r="I413" i="17" s="1"/>
  <c r="AB88" i="4"/>
  <c r="B413" i="17" s="1"/>
  <c r="B410" i="18" s="1"/>
  <c r="O88" i="4"/>
  <c r="AT87" i="4"/>
  <c r="U412" i="17" s="1"/>
  <c r="S409" i="18" s="1"/>
  <c r="AS87" i="4"/>
  <c r="T412" i="17" s="1"/>
  <c r="R409" i="18" s="1"/>
  <c r="AR87" i="4"/>
  <c r="S412" i="17" s="1"/>
  <c r="Q409" i="18" s="1"/>
  <c r="AQ87" i="4"/>
  <c r="R412" i="17" s="1"/>
  <c r="P409" i="18" s="1"/>
  <c r="AP87" i="4"/>
  <c r="Q412" i="17" s="1"/>
  <c r="O409" i="18" s="1"/>
  <c r="AO87" i="4"/>
  <c r="P412" i="17" s="1"/>
  <c r="N409" i="18" s="1"/>
  <c r="AN87" i="4"/>
  <c r="O412" i="17" s="1"/>
  <c r="M409" i="18" s="1"/>
  <c r="AM87" i="4"/>
  <c r="N412" i="17" s="1"/>
  <c r="L409" i="18" s="1"/>
  <c r="AL87" i="4"/>
  <c r="M412" i="17" s="1"/>
  <c r="K409" i="18" s="1"/>
  <c r="AK87" i="4"/>
  <c r="L412" i="17" s="1"/>
  <c r="J409" i="18" s="1"/>
  <c r="AJ87" i="4"/>
  <c r="K412" i="17" s="1"/>
  <c r="I409" i="18" s="1"/>
  <c r="AI87" i="4"/>
  <c r="J412" i="17" s="1"/>
  <c r="AH87" i="4"/>
  <c r="I412" i="17" s="1"/>
  <c r="AB87" i="4"/>
  <c r="B412" i="17" s="1"/>
  <c r="B409" i="18" s="1"/>
  <c r="O87" i="4"/>
  <c r="AT86" i="4"/>
  <c r="U411" i="17" s="1"/>
  <c r="S408" i="18" s="1"/>
  <c r="AS86" i="4"/>
  <c r="T411" i="17" s="1"/>
  <c r="R408" i="18" s="1"/>
  <c r="AR86" i="4"/>
  <c r="S411" i="17" s="1"/>
  <c r="Q408" i="18" s="1"/>
  <c r="AQ86" i="4"/>
  <c r="R411" i="17" s="1"/>
  <c r="P408" i="18" s="1"/>
  <c r="AP86" i="4"/>
  <c r="Q411" i="17" s="1"/>
  <c r="O408" i="18" s="1"/>
  <c r="AO86" i="4"/>
  <c r="P411" i="17" s="1"/>
  <c r="N408" i="18" s="1"/>
  <c r="AN86" i="4"/>
  <c r="O411" i="17" s="1"/>
  <c r="M408" i="18" s="1"/>
  <c r="AM86" i="4"/>
  <c r="N411" i="17" s="1"/>
  <c r="L408" i="18" s="1"/>
  <c r="AL86" i="4"/>
  <c r="M411" i="17" s="1"/>
  <c r="K408" i="18" s="1"/>
  <c r="AK86" i="4"/>
  <c r="L411" i="17" s="1"/>
  <c r="J408" i="18" s="1"/>
  <c r="AJ86" i="4"/>
  <c r="K411" i="17" s="1"/>
  <c r="I408" i="18" s="1"/>
  <c r="AI86" i="4"/>
  <c r="J411" i="17" s="1"/>
  <c r="AH86" i="4"/>
  <c r="I411" i="17" s="1"/>
  <c r="AB86" i="4"/>
  <c r="B411" i="17" s="1"/>
  <c r="B408" i="18" s="1"/>
  <c r="O86" i="4"/>
  <c r="AT85" i="4"/>
  <c r="U410" i="17" s="1"/>
  <c r="S407" i="18" s="1"/>
  <c r="AS85" i="4"/>
  <c r="T410" i="17" s="1"/>
  <c r="R407" i="18" s="1"/>
  <c r="AR85" i="4"/>
  <c r="S410" i="17" s="1"/>
  <c r="Q407" i="18" s="1"/>
  <c r="AQ85" i="4"/>
  <c r="R410" i="17" s="1"/>
  <c r="P407" i="18" s="1"/>
  <c r="AP85" i="4"/>
  <c r="Q410" i="17" s="1"/>
  <c r="O407" i="18" s="1"/>
  <c r="AO85" i="4"/>
  <c r="P410" i="17" s="1"/>
  <c r="N407" i="18" s="1"/>
  <c r="AN85" i="4"/>
  <c r="O410" i="17" s="1"/>
  <c r="M407" i="18" s="1"/>
  <c r="AM85" i="4"/>
  <c r="N410" i="17" s="1"/>
  <c r="L407" i="18" s="1"/>
  <c r="AL85" i="4"/>
  <c r="M410" i="17" s="1"/>
  <c r="K407" i="18" s="1"/>
  <c r="AK85" i="4"/>
  <c r="L410" i="17" s="1"/>
  <c r="J407" i="18" s="1"/>
  <c r="AJ85" i="4"/>
  <c r="K410" i="17" s="1"/>
  <c r="I407" i="18" s="1"/>
  <c r="AI85" i="4"/>
  <c r="J410" i="17" s="1"/>
  <c r="AH85" i="4"/>
  <c r="I410" i="17" s="1"/>
  <c r="AB85" i="4"/>
  <c r="B410" i="17" s="1"/>
  <c r="B407" i="18" s="1"/>
  <c r="O85" i="4"/>
  <c r="N57" i="23"/>
  <c r="M57" i="23"/>
  <c r="L57" i="23"/>
  <c r="K57" i="23"/>
  <c r="J57" i="23"/>
  <c r="I57" i="23"/>
  <c r="H57" i="23"/>
  <c r="G57" i="23"/>
  <c r="F57" i="23"/>
  <c r="E57" i="23"/>
  <c r="D57" i="23"/>
  <c r="C57" i="23"/>
  <c r="AT56" i="23"/>
  <c r="U355" i="17" s="1"/>
  <c r="S352" i="18" s="1"/>
  <c r="AS56" i="23"/>
  <c r="T355" i="17" s="1"/>
  <c r="R352" i="18" s="1"/>
  <c r="AR56" i="23"/>
  <c r="S355" i="17" s="1"/>
  <c r="Q352" i="18" s="1"/>
  <c r="AQ56" i="23"/>
  <c r="R355" i="17" s="1"/>
  <c r="P352" i="18" s="1"/>
  <c r="AP56" i="23"/>
  <c r="Q355" i="17" s="1"/>
  <c r="O352" i="18" s="1"/>
  <c r="AO56" i="23"/>
  <c r="P355" i="17" s="1"/>
  <c r="N352" i="18" s="1"/>
  <c r="AN56" i="23"/>
  <c r="O355" i="17" s="1"/>
  <c r="M352" i="18" s="1"/>
  <c r="AM56" i="23"/>
  <c r="N355" i="17" s="1"/>
  <c r="L352" i="18" s="1"/>
  <c r="AL56" i="23"/>
  <c r="M355" i="17" s="1"/>
  <c r="K352" i="18" s="1"/>
  <c r="AK56" i="23"/>
  <c r="L355" i="17" s="1"/>
  <c r="J352" i="18" s="1"/>
  <c r="AJ56" i="23"/>
  <c r="K355" i="17" s="1"/>
  <c r="I352" i="18" s="1"/>
  <c r="AI56" i="23"/>
  <c r="J355" i="17" s="1"/>
  <c r="AH56" i="23"/>
  <c r="I355" i="17" s="1"/>
  <c r="AB56" i="23"/>
  <c r="B355" i="17" s="1"/>
  <c r="B352" i="18" s="1"/>
  <c r="O56" i="23"/>
  <c r="B56" i="23"/>
  <c r="AT55" i="23"/>
  <c r="U354" i="17" s="1"/>
  <c r="S351" i="18" s="1"/>
  <c r="AS55" i="23"/>
  <c r="T354" i="17" s="1"/>
  <c r="R351" i="18" s="1"/>
  <c r="AR55" i="23"/>
  <c r="S354" i="17" s="1"/>
  <c r="Q351" i="18" s="1"/>
  <c r="AQ55" i="23"/>
  <c r="R354" i="17" s="1"/>
  <c r="P351" i="18" s="1"/>
  <c r="AP55" i="23"/>
  <c r="Q354" i="17" s="1"/>
  <c r="O351" i="18" s="1"/>
  <c r="AO55" i="23"/>
  <c r="P354" i="17" s="1"/>
  <c r="N351" i="18" s="1"/>
  <c r="AN55" i="23"/>
  <c r="O354" i="17" s="1"/>
  <c r="M351" i="18" s="1"/>
  <c r="AM55" i="23"/>
  <c r="N354" i="17" s="1"/>
  <c r="L351" i="18" s="1"/>
  <c r="AL55" i="23"/>
  <c r="M354" i="17" s="1"/>
  <c r="K351" i="18" s="1"/>
  <c r="AK55" i="23"/>
  <c r="L354" i="17" s="1"/>
  <c r="J351" i="18" s="1"/>
  <c r="AJ55" i="23"/>
  <c r="K354" i="17" s="1"/>
  <c r="I351" i="18" s="1"/>
  <c r="AI55" i="23"/>
  <c r="J354" i="17" s="1"/>
  <c r="AH55" i="23"/>
  <c r="I354" i="17" s="1"/>
  <c r="AB55" i="23"/>
  <c r="B354" i="17" s="1"/>
  <c r="B351" i="18" s="1"/>
  <c r="O55" i="23"/>
  <c r="B55" i="23"/>
  <c r="N80" i="7"/>
  <c r="M80" i="7"/>
  <c r="L80" i="7"/>
  <c r="K80" i="7"/>
  <c r="J80" i="7"/>
  <c r="I80" i="7"/>
  <c r="H80" i="7"/>
  <c r="G80" i="7"/>
  <c r="F80" i="7"/>
  <c r="E80" i="7"/>
  <c r="D80" i="7"/>
  <c r="C80" i="7"/>
  <c r="U263" i="17"/>
  <c r="S261" i="18" s="1"/>
  <c r="T263" i="17"/>
  <c r="R261" i="18" s="1"/>
  <c r="S263" i="17"/>
  <c r="Q261" i="18" s="1"/>
  <c r="R263" i="17"/>
  <c r="P261" i="18" s="1"/>
  <c r="Q263" i="17"/>
  <c r="O261" i="18" s="1"/>
  <c r="P263" i="17"/>
  <c r="N261" i="18" s="1"/>
  <c r="O263" i="17"/>
  <c r="M261" i="18" s="1"/>
  <c r="N263" i="17"/>
  <c r="L261" i="18" s="1"/>
  <c r="M263" i="17"/>
  <c r="K261" i="18" s="1"/>
  <c r="L263" i="17"/>
  <c r="J261" i="18" s="1"/>
  <c r="K263" i="17"/>
  <c r="I261" i="18" s="1"/>
  <c r="J263" i="17"/>
  <c r="AH80" i="7"/>
  <c r="I263" i="17" s="1"/>
  <c r="AB80" i="7"/>
  <c r="B263" i="17" s="1"/>
  <c r="B261" i="18" s="1"/>
  <c r="O79" i="7"/>
  <c r="B79" i="7"/>
  <c r="U262" i="17"/>
  <c r="S260" i="18" s="1"/>
  <c r="T262" i="17"/>
  <c r="R260" i="18" s="1"/>
  <c r="S262" i="17"/>
  <c r="Q260" i="18" s="1"/>
  <c r="R262" i="17"/>
  <c r="P260" i="18" s="1"/>
  <c r="Q262" i="17"/>
  <c r="O260" i="18" s="1"/>
  <c r="P262" i="17"/>
  <c r="N260" i="18" s="1"/>
  <c r="O262" i="17"/>
  <c r="M260" i="18" s="1"/>
  <c r="N262" i="17"/>
  <c r="L260" i="18" s="1"/>
  <c r="M262" i="17"/>
  <c r="K260" i="18" s="1"/>
  <c r="L262" i="17"/>
  <c r="J260" i="18" s="1"/>
  <c r="K262" i="17"/>
  <c r="I260" i="18" s="1"/>
  <c r="J262" i="17"/>
  <c r="AH79" i="7"/>
  <c r="I262" i="17" s="1"/>
  <c r="AB79" i="7"/>
  <c r="B262" i="17" s="1"/>
  <c r="B260" i="18" s="1"/>
  <c r="O78" i="7"/>
  <c r="B78" i="7"/>
  <c r="U261" i="17"/>
  <c r="S259" i="18" s="1"/>
  <c r="T261" i="17"/>
  <c r="R259" i="18" s="1"/>
  <c r="S261" i="17"/>
  <c r="Q259" i="18" s="1"/>
  <c r="R261" i="17"/>
  <c r="P259" i="18" s="1"/>
  <c r="Q261" i="17"/>
  <c r="O259" i="18" s="1"/>
  <c r="P261" i="17"/>
  <c r="N259" i="18" s="1"/>
  <c r="O261" i="17"/>
  <c r="M259" i="18" s="1"/>
  <c r="N261" i="17"/>
  <c r="L259" i="18" s="1"/>
  <c r="M261" i="17"/>
  <c r="K259" i="18" s="1"/>
  <c r="L261" i="17"/>
  <c r="J259" i="18" s="1"/>
  <c r="K261" i="17"/>
  <c r="I259" i="18" s="1"/>
  <c r="J261" i="17"/>
  <c r="AH78" i="7"/>
  <c r="I261" i="17" s="1"/>
  <c r="AB78" i="7"/>
  <c r="B261" i="17" s="1"/>
  <c r="B259" i="18" s="1"/>
  <c r="O77" i="7"/>
  <c r="B77" i="7"/>
  <c r="U260" i="17"/>
  <c r="S258" i="18" s="1"/>
  <c r="T260" i="17"/>
  <c r="R258" i="18" s="1"/>
  <c r="S260" i="17"/>
  <c r="Q258" i="18" s="1"/>
  <c r="R260" i="17"/>
  <c r="P258" i="18" s="1"/>
  <c r="Q260" i="17"/>
  <c r="O258" i="18" s="1"/>
  <c r="P260" i="17"/>
  <c r="N258" i="18" s="1"/>
  <c r="O260" i="17"/>
  <c r="M258" i="18" s="1"/>
  <c r="N260" i="17"/>
  <c r="L258" i="18" s="1"/>
  <c r="M260" i="17"/>
  <c r="K258" i="18" s="1"/>
  <c r="L260" i="17"/>
  <c r="J258" i="18" s="1"/>
  <c r="K260" i="17"/>
  <c r="I258" i="18" s="1"/>
  <c r="J260" i="17"/>
  <c r="AH77" i="7"/>
  <c r="I260" i="17" s="1"/>
  <c r="B260" i="17"/>
  <c r="B258" i="18" s="1"/>
  <c r="O76" i="7"/>
  <c r="B76" i="7"/>
  <c r="U259" i="17"/>
  <c r="S257" i="18" s="1"/>
  <c r="T259" i="17"/>
  <c r="R257" i="18" s="1"/>
  <c r="S259" i="17"/>
  <c r="Q257" i="18" s="1"/>
  <c r="R259" i="17"/>
  <c r="P257" i="18" s="1"/>
  <c r="Q259" i="17"/>
  <c r="O257" i="18" s="1"/>
  <c r="P259" i="17"/>
  <c r="N257" i="18" s="1"/>
  <c r="O259" i="17"/>
  <c r="M257" i="18" s="1"/>
  <c r="N259" i="17"/>
  <c r="L257" i="18" s="1"/>
  <c r="M259" i="17"/>
  <c r="K257" i="18" s="1"/>
  <c r="L259" i="17"/>
  <c r="J257" i="18" s="1"/>
  <c r="K259" i="17"/>
  <c r="I257" i="18" s="1"/>
  <c r="J259" i="17"/>
  <c r="AH76" i="7"/>
  <c r="I259" i="17" s="1"/>
  <c r="B259" i="17"/>
  <c r="B257" i="18" s="1"/>
  <c r="O75" i="7"/>
  <c r="B75" i="7"/>
  <c r="U258" i="17"/>
  <c r="S256" i="18" s="1"/>
  <c r="T258" i="17"/>
  <c r="R256" i="18" s="1"/>
  <c r="S258" i="17"/>
  <c r="Q256" i="18" s="1"/>
  <c r="R258" i="17"/>
  <c r="P256" i="18" s="1"/>
  <c r="Q258" i="17"/>
  <c r="O256" i="18" s="1"/>
  <c r="P258" i="17"/>
  <c r="N256" i="18" s="1"/>
  <c r="O258" i="17"/>
  <c r="M256" i="18" s="1"/>
  <c r="N258" i="17"/>
  <c r="L256" i="18" s="1"/>
  <c r="M258" i="17"/>
  <c r="K256" i="18" s="1"/>
  <c r="L258" i="17"/>
  <c r="J256" i="18" s="1"/>
  <c r="K258" i="17"/>
  <c r="I256" i="18" s="1"/>
  <c r="J258" i="17"/>
  <c r="AH75" i="7"/>
  <c r="I258" i="17" s="1"/>
  <c r="B258" i="17"/>
  <c r="B256" i="18" s="1"/>
  <c r="O74" i="7"/>
  <c r="B74" i="7"/>
  <c r="U257" i="17"/>
  <c r="S255" i="18" s="1"/>
  <c r="T257" i="17"/>
  <c r="R255" i="18" s="1"/>
  <c r="S257" i="17"/>
  <c r="Q255" i="18" s="1"/>
  <c r="R257" i="17"/>
  <c r="P255" i="18" s="1"/>
  <c r="Q257" i="17"/>
  <c r="O255" i="18" s="1"/>
  <c r="P257" i="17"/>
  <c r="N255" i="18" s="1"/>
  <c r="O257" i="17"/>
  <c r="M255" i="18" s="1"/>
  <c r="N257" i="17"/>
  <c r="L255" i="18" s="1"/>
  <c r="M257" i="17"/>
  <c r="K255" i="18" s="1"/>
  <c r="L257" i="17"/>
  <c r="J255" i="18" s="1"/>
  <c r="K257" i="17"/>
  <c r="I255" i="18" s="1"/>
  <c r="J257" i="17"/>
  <c r="AH74" i="7"/>
  <c r="I257" i="17" s="1"/>
  <c r="B257" i="17"/>
  <c r="B255" i="18" s="1"/>
  <c r="O73" i="7"/>
  <c r="B73" i="7"/>
  <c r="U256" i="17"/>
  <c r="S254" i="18" s="1"/>
  <c r="T256" i="17"/>
  <c r="R254" i="18" s="1"/>
  <c r="S256" i="17"/>
  <c r="Q254" i="18" s="1"/>
  <c r="R256" i="17"/>
  <c r="P254" i="18" s="1"/>
  <c r="Q256" i="17"/>
  <c r="O254" i="18" s="1"/>
  <c r="P256" i="17"/>
  <c r="N254" i="18" s="1"/>
  <c r="O256" i="17"/>
  <c r="M254" i="18" s="1"/>
  <c r="N256" i="17"/>
  <c r="L254" i="18" s="1"/>
  <c r="M256" i="17"/>
  <c r="K254" i="18" s="1"/>
  <c r="L256" i="17"/>
  <c r="J254" i="18" s="1"/>
  <c r="K256" i="17"/>
  <c r="I254" i="18" s="1"/>
  <c r="J256" i="17"/>
  <c r="AH73" i="7"/>
  <c r="I256" i="17" s="1"/>
  <c r="B256" i="17"/>
  <c r="B254" i="18" s="1"/>
  <c r="O72" i="7"/>
  <c r="B72" i="7"/>
  <c r="AT72" i="7"/>
  <c r="U255" i="17" s="1"/>
  <c r="S253" i="18" s="1"/>
  <c r="AS72" i="7"/>
  <c r="T255" i="17" s="1"/>
  <c r="R253" i="18" s="1"/>
  <c r="AR72" i="7"/>
  <c r="S255" i="17" s="1"/>
  <c r="Q253" i="18" s="1"/>
  <c r="AQ72" i="7"/>
  <c r="R255" i="17" s="1"/>
  <c r="P253" i="18" s="1"/>
  <c r="AP72" i="7"/>
  <c r="Q255" i="17" s="1"/>
  <c r="O253" i="18" s="1"/>
  <c r="AO72" i="7"/>
  <c r="P255" i="17" s="1"/>
  <c r="N253" i="18" s="1"/>
  <c r="AN72" i="7"/>
  <c r="O255" i="17" s="1"/>
  <c r="M253" i="18" s="1"/>
  <c r="AM72" i="7"/>
  <c r="N255" i="17" s="1"/>
  <c r="L253" i="18" s="1"/>
  <c r="AL72" i="7"/>
  <c r="M255" i="17" s="1"/>
  <c r="K253" i="18" s="1"/>
  <c r="AK72" i="7"/>
  <c r="L255" i="17" s="1"/>
  <c r="J253" i="18" s="1"/>
  <c r="AJ72" i="7"/>
  <c r="K255" i="17" s="1"/>
  <c r="I253" i="18" s="1"/>
  <c r="AI72" i="7"/>
  <c r="J255" i="17" s="1"/>
  <c r="AH72" i="7"/>
  <c r="I255" i="17" s="1"/>
  <c r="AB72" i="7"/>
  <c r="B255" i="17" s="1"/>
  <c r="B253" i="18" s="1"/>
  <c r="O71" i="7"/>
  <c r="B71" i="7"/>
  <c r="AB10" i="22"/>
  <c r="B128" i="17" s="1"/>
  <c r="B126" i="18" s="1"/>
  <c r="O80" i="7" l="1"/>
  <c r="H352" i="18"/>
  <c r="T352" i="18" s="1"/>
  <c r="V355" i="17"/>
  <c r="H351" i="18"/>
  <c r="T351" i="18" s="1"/>
  <c r="V354" i="17"/>
  <c r="O57" i="23"/>
  <c r="H439" i="18"/>
  <c r="T439" i="18" s="1"/>
  <c r="V442" i="17"/>
  <c r="O91" i="4"/>
  <c r="H253" i="18"/>
  <c r="T253" i="18" s="1"/>
  <c r="V255" i="17"/>
  <c r="H254" i="18"/>
  <c r="T254" i="18" s="1"/>
  <c r="V256" i="17"/>
  <c r="H255" i="18"/>
  <c r="T255" i="18" s="1"/>
  <c r="V257" i="17"/>
  <c r="H256" i="18"/>
  <c r="T256" i="18" s="1"/>
  <c r="V258" i="17"/>
  <c r="H257" i="18"/>
  <c r="T257" i="18" s="1"/>
  <c r="V259" i="17"/>
  <c r="H258" i="18"/>
  <c r="T258" i="18" s="1"/>
  <c r="V260" i="17"/>
  <c r="H259" i="18"/>
  <c r="T259" i="18" s="1"/>
  <c r="V261" i="17"/>
  <c r="H260" i="18"/>
  <c r="T260" i="18" s="1"/>
  <c r="V262" i="17"/>
  <c r="H261" i="18"/>
  <c r="T261" i="18" s="1"/>
  <c r="V263" i="17"/>
  <c r="H407" i="18"/>
  <c r="T407" i="18" s="1"/>
  <c r="V410" i="17"/>
  <c r="H409" i="18"/>
  <c r="T409" i="18" s="1"/>
  <c r="V412" i="17"/>
  <c r="H408" i="18"/>
  <c r="T408" i="18" s="1"/>
  <c r="V411" i="17"/>
  <c r="H410" i="18"/>
  <c r="T410" i="18" s="1"/>
  <c r="V413" i="17"/>
  <c r="H411" i="18"/>
  <c r="T411" i="18" s="1"/>
  <c r="V414" i="17"/>
  <c r="H412" i="18"/>
  <c r="T412" i="18" s="1"/>
  <c r="V415" i="17"/>
  <c r="B58" i="24"/>
  <c r="B54" i="24"/>
  <c r="B50" i="24"/>
  <c r="B42" i="24"/>
  <c r="B38" i="24"/>
  <c r="B34" i="24"/>
  <c r="B30" i="24"/>
  <c r="B26" i="24"/>
  <c r="B22" i="24"/>
  <c r="B18" i="24"/>
  <c r="B14" i="24"/>
  <c r="B10" i="24"/>
  <c r="B71" i="23"/>
  <c r="B70" i="23"/>
  <c r="B66" i="23"/>
  <c r="B65" i="23"/>
  <c r="B61" i="23"/>
  <c r="B60" i="23"/>
  <c r="B51" i="23"/>
  <c r="B50" i="23"/>
  <c r="B46" i="23"/>
  <c r="B45" i="23"/>
  <c r="B41" i="23"/>
  <c r="B40" i="23"/>
  <c r="B36" i="23"/>
  <c r="B35" i="23"/>
  <c r="B31" i="23"/>
  <c r="B30" i="23"/>
  <c r="B26" i="23"/>
  <c r="B25" i="23"/>
  <c r="B21" i="23"/>
  <c r="B20" i="23"/>
  <c r="B16" i="23"/>
  <c r="B15" i="23"/>
  <c r="B11" i="23"/>
  <c r="B10" i="23"/>
  <c r="N59" i="24"/>
  <c r="M59" i="24"/>
  <c r="L59" i="24"/>
  <c r="K59" i="24"/>
  <c r="J59" i="24"/>
  <c r="I59" i="24"/>
  <c r="H59" i="24"/>
  <c r="G59" i="24"/>
  <c r="F59" i="24"/>
  <c r="E59" i="24"/>
  <c r="D59" i="24"/>
  <c r="C59" i="24"/>
  <c r="AT58" i="24"/>
  <c r="U445" i="17" s="1"/>
  <c r="S442" i="18" s="1"/>
  <c r="AS58" i="24"/>
  <c r="T445" i="17" s="1"/>
  <c r="R442" i="18" s="1"/>
  <c r="AR58" i="24"/>
  <c r="S445" i="17" s="1"/>
  <c r="Q442" i="18" s="1"/>
  <c r="AQ58" i="24"/>
  <c r="R445" i="17" s="1"/>
  <c r="P442" i="18" s="1"/>
  <c r="AP58" i="24"/>
  <c r="Q445" i="17" s="1"/>
  <c r="O442" i="18" s="1"/>
  <c r="AO58" i="24"/>
  <c r="P445" i="17" s="1"/>
  <c r="N442" i="18" s="1"/>
  <c r="AN58" i="24"/>
  <c r="O445" i="17" s="1"/>
  <c r="M442" i="18" s="1"/>
  <c r="AM58" i="24"/>
  <c r="N445" i="17" s="1"/>
  <c r="L442" i="18" s="1"/>
  <c r="AL58" i="24"/>
  <c r="M445" i="17" s="1"/>
  <c r="K442" i="18" s="1"/>
  <c r="AK58" i="24"/>
  <c r="L445" i="17" s="1"/>
  <c r="J442" i="18" s="1"/>
  <c r="AJ58" i="24"/>
  <c r="K445" i="17" s="1"/>
  <c r="I442" i="18" s="1"/>
  <c r="AI58" i="24"/>
  <c r="J445" i="17" s="1"/>
  <c r="AH58" i="24"/>
  <c r="I445" i="17" s="1"/>
  <c r="AB58" i="24"/>
  <c r="B445" i="17" s="1"/>
  <c r="B442" i="18" s="1"/>
  <c r="O58" i="24"/>
  <c r="N55" i="24"/>
  <c r="M55" i="24"/>
  <c r="L55" i="24"/>
  <c r="K55" i="24"/>
  <c r="J55" i="24"/>
  <c r="I55" i="24"/>
  <c r="H55" i="24"/>
  <c r="G55" i="24"/>
  <c r="F55" i="24"/>
  <c r="E55" i="24"/>
  <c r="D55" i="24"/>
  <c r="C55" i="24"/>
  <c r="AT54" i="24"/>
  <c r="U444" i="17" s="1"/>
  <c r="S441" i="18" s="1"/>
  <c r="AS54" i="24"/>
  <c r="T444" i="17" s="1"/>
  <c r="R441" i="18" s="1"/>
  <c r="AR54" i="24"/>
  <c r="S444" i="17" s="1"/>
  <c r="Q441" i="18" s="1"/>
  <c r="AQ54" i="24"/>
  <c r="R444" i="17" s="1"/>
  <c r="P441" i="18" s="1"/>
  <c r="AP54" i="24"/>
  <c r="Q444" i="17" s="1"/>
  <c r="O441" i="18" s="1"/>
  <c r="AO54" i="24"/>
  <c r="P444" i="17" s="1"/>
  <c r="N441" i="18" s="1"/>
  <c r="AN54" i="24"/>
  <c r="O444" i="17" s="1"/>
  <c r="M441" i="18" s="1"/>
  <c r="AM54" i="24"/>
  <c r="N444" i="17" s="1"/>
  <c r="L441" i="18" s="1"/>
  <c r="AL54" i="24"/>
  <c r="M444" i="17" s="1"/>
  <c r="K441" i="18" s="1"/>
  <c r="AK54" i="24"/>
  <c r="L444" i="17" s="1"/>
  <c r="J441" i="18" s="1"/>
  <c r="AJ54" i="24"/>
  <c r="K444" i="17" s="1"/>
  <c r="I441" i="18" s="1"/>
  <c r="AI54" i="24"/>
  <c r="J444" i="17" s="1"/>
  <c r="AH54" i="24"/>
  <c r="I444" i="17" s="1"/>
  <c r="AB54" i="24"/>
  <c r="B444" i="17" s="1"/>
  <c r="B441" i="18" s="1"/>
  <c r="O54" i="24"/>
  <c r="N51" i="24"/>
  <c r="M51" i="24"/>
  <c r="L51" i="24"/>
  <c r="K51" i="24"/>
  <c r="J51" i="24"/>
  <c r="I51" i="24"/>
  <c r="H51" i="24"/>
  <c r="G51" i="24"/>
  <c r="F51" i="24"/>
  <c r="E51" i="24"/>
  <c r="D51" i="24"/>
  <c r="C51" i="24"/>
  <c r="AT50" i="24"/>
  <c r="U443" i="17" s="1"/>
  <c r="S440" i="18" s="1"/>
  <c r="AS50" i="24"/>
  <c r="T443" i="17" s="1"/>
  <c r="R440" i="18" s="1"/>
  <c r="AR50" i="24"/>
  <c r="S443" i="17" s="1"/>
  <c r="Q440" i="18" s="1"/>
  <c r="AQ50" i="24"/>
  <c r="R443" i="17" s="1"/>
  <c r="P440" i="18" s="1"/>
  <c r="AP50" i="24"/>
  <c r="Q443" i="17" s="1"/>
  <c r="O440" i="18" s="1"/>
  <c r="AO50" i="24"/>
  <c r="P443" i="17" s="1"/>
  <c r="N440" i="18" s="1"/>
  <c r="AN50" i="24"/>
  <c r="O443" i="17" s="1"/>
  <c r="M440" i="18" s="1"/>
  <c r="AM50" i="24"/>
  <c r="N443" i="17" s="1"/>
  <c r="L440" i="18" s="1"/>
  <c r="AL50" i="24"/>
  <c r="M443" i="17" s="1"/>
  <c r="K440" i="18" s="1"/>
  <c r="AK50" i="24"/>
  <c r="L443" i="17" s="1"/>
  <c r="J440" i="18" s="1"/>
  <c r="AJ50" i="24"/>
  <c r="K443" i="17" s="1"/>
  <c r="I440" i="18" s="1"/>
  <c r="AI50" i="24"/>
  <c r="J443" i="17" s="1"/>
  <c r="AH50" i="24"/>
  <c r="I443" i="17" s="1"/>
  <c r="AB50" i="24"/>
  <c r="B443" i="17" s="1"/>
  <c r="B440" i="18" s="1"/>
  <c r="O50" i="24"/>
  <c r="N43" i="24"/>
  <c r="M43" i="24"/>
  <c r="L43" i="24"/>
  <c r="K43" i="24"/>
  <c r="J43" i="24"/>
  <c r="I43" i="24"/>
  <c r="H43" i="24"/>
  <c r="G43" i="24"/>
  <c r="F43" i="24"/>
  <c r="E43" i="24"/>
  <c r="D43" i="24"/>
  <c r="C43" i="24"/>
  <c r="AT42" i="24"/>
  <c r="U441" i="17" s="1"/>
  <c r="S438" i="18" s="1"/>
  <c r="AS42" i="24"/>
  <c r="T441" i="17" s="1"/>
  <c r="R438" i="18" s="1"/>
  <c r="AR42" i="24"/>
  <c r="S441" i="17" s="1"/>
  <c r="Q438" i="18" s="1"/>
  <c r="AQ42" i="24"/>
  <c r="R441" i="17" s="1"/>
  <c r="P438" i="18" s="1"/>
  <c r="AP42" i="24"/>
  <c r="Q441" i="17" s="1"/>
  <c r="O438" i="18" s="1"/>
  <c r="AO42" i="24"/>
  <c r="P441" i="17" s="1"/>
  <c r="N438" i="18" s="1"/>
  <c r="AN42" i="24"/>
  <c r="O441" i="17" s="1"/>
  <c r="M438" i="18" s="1"/>
  <c r="AM42" i="24"/>
  <c r="N441" i="17" s="1"/>
  <c r="L438" i="18" s="1"/>
  <c r="AL42" i="24"/>
  <c r="M441" i="17" s="1"/>
  <c r="K438" i="18" s="1"/>
  <c r="AK42" i="24"/>
  <c r="L441" i="17" s="1"/>
  <c r="J438" i="18" s="1"/>
  <c r="AJ42" i="24"/>
  <c r="K441" i="17" s="1"/>
  <c r="I438" i="18" s="1"/>
  <c r="AI42" i="24"/>
  <c r="J441" i="17" s="1"/>
  <c r="AH42" i="24"/>
  <c r="I441" i="17" s="1"/>
  <c r="AB42" i="24"/>
  <c r="B441" i="17" s="1"/>
  <c r="B438" i="18" s="1"/>
  <c r="O42" i="24"/>
  <c r="N39" i="24"/>
  <c r="M39" i="24"/>
  <c r="L39" i="24"/>
  <c r="K39" i="24"/>
  <c r="J39" i="24"/>
  <c r="I39" i="24"/>
  <c r="H39" i="24"/>
  <c r="G39" i="24"/>
  <c r="F39" i="24"/>
  <c r="E39" i="24"/>
  <c r="D39" i="24"/>
  <c r="C39" i="24"/>
  <c r="AT38" i="24"/>
  <c r="U440" i="17" s="1"/>
  <c r="S437" i="18" s="1"/>
  <c r="AS38" i="24"/>
  <c r="T440" i="17" s="1"/>
  <c r="R437" i="18" s="1"/>
  <c r="AR38" i="24"/>
  <c r="S440" i="17" s="1"/>
  <c r="Q437" i="18" s="1"/>
  <c r="AQ38" i="24"/>
  <c r="R440" i="17" s="1"/>
  <c r="P437" i="18" s="1"/>
  <c r="AP38" i="24"/>
  <c r="Q440" i="17" s="1"/>
  <c r="O437" i="18" s="1"/>
  <c r="AO38" i="24"/>
  <c r="P440" i="17" s="1"/>
  <c r="N437" i="18" s="1"/>
  <c r="AN38" i="24"/>
  <c r="O440" i="17" s="1"/>
  <c r="M437" i="18" s="1"/>
  <c r="AM38" i="24"/>
  <c r="N440" i="17" s="1"/>
  <c r="L437" i="18" s="1"/>
  <c r="AL38" i="24"/>
  <c r="M440" i="17" s="1"/>
  <c r="K437" i="18" s="1"/>
  <c r="AK38" i="24"/>
  <c r="L440" i="17" s="1"/>
  <c r="J437" i="18" s="1"/>
  <c r="AJ38" i="24"/>
  <c r="K440" i="17" s="1"/>
  <c r="I437" i="18" s="1"/>
  <c r="AI38" i="24"/>
  <c r="J440" i="17" s="1"/>
  <c r="AH38" i="24"/>
  <c r="I440" i="17" s="1"/>
  <c r="AB38" i="24"/>
  <c r="B440" i="17" s="1"/>
  <c r="B437" i="18" s="1"/>
  <c r="O38" i="24"/>
  <c r="N35" i="24"/>
  <c r="M35" i="24"/>
  <c r="L35" i="24"/>
  <c r="K35" i="24"/>
  <c r="J35" i="24"/>
  <c r="I35" i="24"/>
  <c r="H35" i="24"/>
  <c r="G35" i="24"/>
  <c r="F35" i="24"/>
  <c r="E35" i="24"/>
  <c r="D35" i="24"/>
  <c r="C35" i="24"/>
  <c r="AT34" i="24"/>
  <c r="U439" i="17" s="1"/>
  <c r="S436" i="18" s="1"/>
  <c r="AS34" i="24"/>
  <c r="T439" i="17" s="1"/>
  <c r="R436" i="18" s="1"/>
  <c r="AR34" i="24"/>
  <c r="S439" i="17" s="1"/>
  <c r="Q436" i="18" s="1"/>
  <c r="AQ34" i="24"/>
  <c r="R439" i="17" s="1"/>
  <c r="P436" i="18" s="1"/>
  <c r="AP34" i="24"/>
  <c r="Q439" i="17" s="1"/>
  <c r="O436" i="18" s="1"/>
  <c r="AO34" i="24"/>
  <c r="P439" i="17" s="1"/>
  <c r="N436" i="18" s="1"/>
  <c r="AN34" i="24"/>
  <c r="O439" i="17" s="1"/>
  <c r="M436" i="18" s="1"/>
  <c r="AM34" i="24"/>
  <c r="N439" i="17" s="1"/>
  <c r="L436" i="18" s="1"/>
  <c r="AL34" i="24"/>
  <c r="M439" i="17" s="1"/>
  <c r="K436" i="18" s="1"/>
  <c r="AK34" i="24"/>
  <c r="L439" i="17" s="1"/>
  <c r="J436" i="18" s="1"/>
  <c r="AJ34" i="24"/>
  <c r="K439" i="17" s="1"/>
  <c r="I436" i="18" s="1"/>
  <c r="AI34" i="24"/>
  <c r="J439" i="17" s="1"/>
  <c r="AH34" i="24"/>
  <c r="I439" i="17" s="1"/>
  <c r="AB34" i="24"/>
  <c r="B439" i="17" s="1"/>
  <c r="B436" i="18" s="1"/>
  <c r="O34" i="24"/>
  <c r="N31" i="24"/>
  <c r="M31" i="24"/>
  <c r="L31" i="24"/>
  <c r="K31" i="24"/>
  <c r="J31" i="24"/>
  <c r="I31" i="24"/>
  <c r="H31" i="24"/>
  <c r="G31" i="24"/>
  <c r="F31" i="24"/>
  <c r="E31" i="24"/>
  <c r="D31" i="24"/>
  <c r="C31" i="24"/>
  <c r="AT30" i="24"/>
  <c r="U438" i="17" s="1"/>
  <c r="S435" i="18" s="1"/>
  <c r="AS30" i="24"/>
  <c r="T438" i="17" s="1"/>
  <c r="R435" i="18" s="1"/>
  <c r="AR30" i="24"/>
  <c r="S438" i="17" s="1"/>
  <c r="Q435" i="18" s="1"/>
  <c r="AQ30" i="24"/>
  <c r="R438" i="17" s="1"/>
  <c r="P435" i="18" s="1"/>
  <c r="AP30" i="24"/>
  <c r="Q438" i="17" s="1"/>
  <c r="O435" i="18" s="1"/>
  <c r="AO30" i="24"/>
  <c r="P438" i="17" s="1"/>
  <c r="N435" i="18" s="1"/>
  <c r="AN30" i="24"/>
  <c r="O438" i="17" s="1"/>
  <c r="M435" i="18" s="1"/>
  <c r="AM30" i="24"/>
  <c r="N438" i="17" s="1"/>
  <c r="L435" i="18" s="1"/>
  <c r="AL30" i="24"/>
  <c r="M438" i="17" s="1"/>
  <c r="K435" i="18" s="1"/>
  <c r="AK30" i="24"/>
  <c r="L438" i="17" s="1"/>
  <c r="J435" i="18" s="1"/>
  <c r="AJ30" i="24"/>
  <c r="K438" i="17" s="1"/>
  <c r="I435" i="18" s="1"/>
  <c r="AI30" i="24"/>
  <c r="J438" i="17" s="1"/>
  <c r="AH30" i="24"/>
  <c r="I438" i="17" s="1"/>
  <c r="AB30" i="24"/>
  <c r="B438" i="17" s="1"/>
  <c r="B435" i="18" s="1"/>
  <c r="O30" i="24"/>
  <c r="N27" i="24"/>
  <c r="M27" i="24"/>
  <c r="L27" i="24"/>
  <c r="K27" i="24"/>
  <c r="J27" i="24"/>
  <c r="I27" i="24"/>
  <c r="H27" i="24"/>
  <c r="G27" i="24"/>
  <c r="F27" i="24"/>
  <c r="E27" i="24"/>
  <c r="D27" i="24"/>
  <c r="C27" i="24"/>
  <c r="AT26" i="24"/>
  <c r="U437" i="17" s="1"/>
  <c r="S434" i="18" s="1"/>
  <c r="AS26" i="24"/>
  <c r="T437" i="17" s="1"/>
  <c r="R434" i="18" s="1"/>
  <c r="AR26" i="24"/>
  <c r="S437" i="17" s="1"/>
  <c r="Q434" i="18" s="1"/>
  <c r="AQ26" i="24"/>
  <c r="R437" i="17" s="1"/>
  <c r="P434" i="18" s="1"/>
  <c r="AP26" i="24"/>
  <c r="Q437" i="17" s="1"/>
  <c r="O434" i="18" s="1"/>
  <c r="AO26" i="24"/>
  <c r="P437" i="17" s="1"/>
  <c r="N434" i="18" s="1"/>
  <c r="AN26" i="24"/>
  <c r="O437" i="17" s="1"/>
  <c r="M434" i="18" s="1"/>
  <c r="AM26" i="24"/>
  <c r="N437" i="17" s="1"/>
  <c r="L434" i="18" s="1"/>
  <c r="AL26" i="24"/>
  <c r="M437" i="17" s="1"/>
  <c r="K434" i="18" s="1"/>
  <c r="AK26" i="24"/>
  <c r="L437" i="17" s="1"/>
  <c r="J434" i="18" s="1"/>
  <c r="AJ26" i="24"/>
  <c r="K437" i="17" s="1"/>
  <c r="I434" i="18" s="1"/>
  <c r="AI26" i="24"/>
  <c r="J437" i="17" s="1"/>
  <c r="AH26" i="24"/>
  <c r="I437" i="17" s="1"/>
  <c r="AB26" i="24"/>
  <c r="B437" i="17" s="1"/>
  <c r="B434" i="18" s="1"/>
  <c r="O26" i="24"/>
  <c r="N23" i="24"/>
  <c r="M23" i="24"/>
  <c r="L23" i="24"/>
  <c r="K23" i="24"/>
  <c r="J23" i="24"/>
  <c r="I23" i="24"/>
  <c r="H23" i="24"/>
  <c r="G23" i="24"/>
  <c r="F23" i="24"/>
  <c r="E23" i="24"/>
  <c r="D23" i="24"/>
  <c r="C23" i="24"/>
  <c r="AT22" i="24"/>
  <c r="U436" i="17" s="1"/>
  <c r="S433" i="18" s="1"/>
  <c r="AS22" i="24"/>
  <c r="T436" i="17" s="1"/>
  <c r="R433" i="18" s="1"/>
  <c r="AR22" i="24"/>
  <c r="S436" i="17" s="1"/>
  <c r="Q433" i="18" s="1"/>
  <c r="AQ22" i="24"/>
  <c r="R436" i="17" s="1"/>
  <c r="P433" i="18" s="1"/>
  <c r="AP22" i="24"/>
  <c r="Q436" i="17" s="1"/>
  <c r="O433" i="18" s="1"/>
  <c r="AO22" i="24"/>
  <c r="P436" i="17" s="1"/>
  <c r="N433" i="18" s="1"/>
  <c r="AN22" i="24"/>
  <c r="O436" i="17" s="1"/>
  <c r="M433" i="18" s="1"/>
  <c r="AM22" i="24"/>
  <c r="N436" i="17" s="1"/>
  <c r="L433" i="18" s="1"/>
  <c r="AL22" i="24"/>
  <c r="M436" i="17" s="1"/>
  <c r="K433" i="18" s="1"/>
  <c r="AK22" i="24"/>
  <c r="L436" i="17" s="1"/>
  <c r="J433" i="18" s="1"/>
  <c r="AJ22" i="24"/>
  <c r="K436" i="17" s="1"/>
  <c r="I433" i="18" s="1"/>
  <c r="AI22" i="24"/>
  <c r="J436" i="17" s="1"/>
  <c r="AH22" i="24"/>
  <c r="I436" i="17" s="1"/>
  <c r="AB22" i="24"/>
  <c r="B436" i="17" s="1"/>
  <c r="B433" i="18" s="1"/>
  <c r="O22" i="24"/>
  <c r="N19" i="24"/>
  <c r="M19" i="24"/>
  <c r="L19" i="24"/>
  <c r="K19" i="24"/>
  <c r="J19" i="24"/>
  <c r="I19" i="24"/>
  <c r="H19" i="24"/>
  <c r="G19" i="24"/>
  <c r="F19" i="24"/>
  <c r="E19" i="24"/>
  <c r="D19" i="24"/>
  <c r="C19" i="24"/>
  <c r="AT18" i="24"/>
  <c r="U435" i="17" s="1"/>
  <c r="S432" i="18" s="1"/>
  <c r="AS18" i="24"/>
  <c r="T435" i="17" s="1"/>
  <c r="R432" i="18" s="1"/>
  <c r="AR18" i="24"/>
  <c r="S435" i="17" s="1"/>
  <c r="Q432" i="18" s="1"/>
  <c r="AQ18" i="24"/>
  <c r="R435" i="17" s="1"/>
  <c r="P432" i="18" s="1"/>
  <c r="AP18" i="24"/>
  <c r="Q435" i="17" s="1"/>
  <c r="O432" i="18" s="1"/>
  <c r="AO18" i="24"/>
  <c r="P435" i="17" s="1"/>
  <c r="N432" i="18" s="1"/>
  <c r="AN18" i="24"/>
  <c r="O435" i="17" s="1"/>
  <c r="M432" i="18" s="1"/>
  <c r="AM18" i="24"/>
  <c r="N435" i="17" s="1"/>
  <c r="L432" i="18" s="1"/>
  <c r="AL18" i="24"/>
  <c r="M435" i="17" s="1"/>
  <c r="K432" i="18" s="1"/>
  <c r="AK18" i="24"/>
  <c r="L435" i="17" s="1"/>
  <c r="J432" i="18" s="1"/>
  <c r="AJ18" i="24"/>
  <c r="K435" i="17" s="1"/>
  <c r="I432" i="18" s="1"/>
  <c r="AI18" i="24"/>
  <c r="J435" i="17" s="1"/>
  <c r="AH18" i="24"/>
  <c r="I435" i="17" s="1"/>
  <c r="AB18" i="24"/>
  <c r="B435" i="17" s="1"/>
  <c r="B432" i="18" s="1"/>
  <c r="O18" i="24"/>
  <c r="N15" i="24"/>
  <c r="M15" i="24"/>
  <c r="L15" i="24"/>
  <c r="K15" i="24"/>
  <c r="J15" i="24"/>
  <c r="I15" i="24"/>
  <c r="H15" i="24"/>
  <c r="G15" i="24"/>
  <c r="F15" i="24"/>
  <c r="E15" i="24"/>
  <c r="D15" i="24"/>
  <c r="C15" i="24"/>
  <c r="AT14" i="24"/>
  <c r="U434" i="17" s="1"/>
  <c r="S431" i="18" s="1"/>
  <c r="AS14" i="24"/>
  <c r="T434" i="17" s="1"/>
  <c r="R431" i="18" s="1"/>
  <c r="AR14" i="24"/>
  <c r="S434" i="17" s="1"/>
  <c r="Q431" i="18" s="1"/>
  <c r="AQ14" i="24"/>
  <c r="R434" i="17" s="1"/>
  <c r="P431" i="18" s="1"/>
  <c r="AP14" i="24"/>
  <c r="Q434" i="17" s="1"/>
  <c r="O431" i="18" s="1"/>
  <c r="AO14" i="24"/>
  <c r="P434" i="17" s="1"/>
  <c r="N431" i="18" s="1"/>
  <c r="AN14" i="24"/>
  <c r="O434" i="17" s="1"/>
  <c r="M431" i="18" s="1"/>
  <c r="AM14" i="24"/>
  <c r="N434" i="17" s="1"/>
  <c r="L431" i="18" s="1"/>
  <c r="AL14" i="24"/>
  <c r="M434" i="17" s="1"/>
  <c r="K431" i="18" s="1"/>
  <c r="AK14" i="24"/>
  <c r="L434" i="17" s="1"/>
  <c r="J431" i="18" s="1"/>
  <c r="AJ14" i="24"/>
  <c r="K434" i="17" s="1"/>
  <c r="I431" i="18" s="1"/>
  <c r="AI14" i="24"/>
  <c r="J434" i="17" s="1"/>
  <c r="AH14" i="24"/>
  <c r="I434" i="17" s="1"/>
  <c r="AB14" i="24"/>
  <c r="B434" i="17" s="1"/>
  <c r="B431" i="18" s="1"/>
  <c r="O14" i="24"/>
  <c r="N11" i="24"/>
  <c r="M11" i="24"/>
  <c r="L11" i="24"/>
  <c r="K11" i="24"/>
  <c r="J11" i="24"/>
  <c r="I11" i="24"/>
  <c r="I62" i="24" s="1"/>
  <c r="H27" i="16" s="1"/>
  <c r="H11" i="24"/>
  <c r="G11" i="24"/>
  <c r="F11" i="24"/>
  <c r="E11" i="24"/>
  <c r="D11" i="24"/>
  <c r="D62" i="24" s="1"/>
  <c r="C27" i="16" s="1"/>
  <c r="C11" i="24"/>
  <c r="C62" i="24" s="1"/>
  <c r="B27" i="16" s="1"/>
  <c r="AT10" i="24"/>
  <c r="U433" i="17" s="1"/>
  <c r="S430" i="18" s="1"/>
  <c r="AS10" i="24"/>
  <c r="T433" i="17" s="1"/>
  <c r="R430" i="18" s="1"/>
  <c r="AR10" i="24"/>
  <c r="S433" i="17" s="1"/>
  <c r="Q430" i="18" s="1"/>
  <c r="AQ10" i="24"/>
  <c r="R433" i="17" s="1"/>
  <c r="P430" i="18" s="1"/>
  <c r="AP10" i="24"/>
  <c r="Q433" i="17" s="1"/>
  <c r="O430" i="18" s="1"/>
  <c r="AO10" i="24"/>
  <c r="P433" i="17" s="1"/>
  <c r="N430" i="18" s="1"/>
  <c r="AN10" i="24"/>
  <c r="O433" i="17" s="1"/>
  <c r="M430" i="18" s="1"/>
  <c r="AM10" i="24"/>
  <c r="N433" i="17" s="1"/>
  <c r="L430" i="18" s="1"/>
  <c r="AL10" i="24"/>
  <c r="M433" i="17" s="1"/>
  <c r="K430" i="18" s="1"/>
  <c r="AK10" i="24"/>
  <c r="L433" i="17" s="1"/>
  <c r="J430" i="18" s="1"/>
  <c r="AJ10" i="24"/>
  <c r="K433" i="17" s="1"/>
  <c r="I430" i="18" s="1"/>
  <c r="AI10" i="24"/>
  <c r="J433" i="17" s="1"/>
  <c r="AH10" i="24"/>
  <c r="I433" i="17" s="1"/>
  <c r="AB10" i="24"/>
  <c r="B433" i="17" s="1"/>
  <c r="B430" i="18" s="1"/>
  <c r="O10" i="24"/>
  <c r="O11" i="24" s="1"/>
  <c r="N6" i="24"/>
  <c r="M6" i="24"/>
  <c r="L6" i="24"/>
  <c r="K6" i="24"/>
  <c r="J6" i="24"/>
  <c r="I6" i="24"/>
  <c r="H6" i="24"/>
  <c r="G6" i="24"/>
  <c r="F6" i="24"/>
  <c r="E6" i="24"/>
  <c r="D6" i="24"/>
  <c r="C6" i="24"/>
  <c r="C5" i="24"/>
  <c r="O1" i="24"/>
  <c r="AD46" i="24" s="1"/>
  <c r="D442" i="17" s="1"/>
  <c r="D439" i="18" s="1"/>
  <c r="N72" i="23"/>
  <c r="M72" i="23"/>
  <c r="L72" i="23"/>
  <c r="K72" i="23"/>
  <c r="J72" i="23"/>
  <c r="I72" i="23"/>
  <c r="H72" i="23"/>
  <c r="G72" i="23"/>
  <c r="F72" i="23"/>
  <c r="E72" i="23"/>
  <c r="D72" i="23"/>
  <c r="C72" i="23"/>
  <c r="AT71" i="23"/>
  <c r="U361" i="17" s="1"/>
  <c r="S358" i="18" s="1"/>
  <c r="AS71" i="23"/>
  <c r="T361" i="17" s="1"/>
  <c r="R358" i="18" s="1"/>
  <c r="AR71" i="23"/>
  <c r="S361" i="17" s="1"/>
  <c r="Q358" i="18" s="1"/>
  <c r="AQ71" i="23"/>
  <c r="R361" i="17" s="1"/>
  <c r="P358" i="18" s="1"/>
  <c r="AP71" i="23"/>
  <c r="Q361" i="17" s="1"/>
  <c r="O358" i="18" s="1"/>
  <c r="AO71" i="23"/>
  <c r="P361" i="17" s="1"/>
  <c r="N358" i="18" s="1"/>
  <c r="AN71" i="23"/>
  <c r="O361" i="17" s="1"/>
  <c r="M358" i="18" s="1"/>
  <c r="AM71" i="23"/>
  <c r="N361" i="17" s="1"/>
  <c r="L358" i="18" s="1"/>
  <c r="AL71" i="23"/>
  <c r="M361" i="17" s="1"/>
  <c r="K358" i="18" s="1"/>
  <c r="AK71" i="23"/>
  <c r="L361" i="17" s="1"/>
  <c r="J358" i="18" s="1"/>
  <c r="AJ71" i="23"/>
  <c r="K361" i="17" s="1"/>
  <c r="I358" i="18" s="1"/>
  <c r="AI71" i="23"/>
  <c r="J361" i="17" s="1"/>
  <c r="AH71" i="23"/>
  <c r="I361" i="17" s="1"/>
  <c r="AB71" i="23"/>
  <c r="B361" i="17" s="1"/>
  <c r="B358" i="18" s="1"/>
  <c r="O71" i="23"/>
  <c r="AT70" i="23"/>
  <c r="U360" i="17" s="1"/>
  <c r="S357" i="18" s="1"/>
  <c r="AS70" i="23"/>
  <c r="T360" i="17" s="1"/>
  <c r="R357" i="18" s="1"/>
  <c r="AR70" i="23"/>
  <c r="S360" i="17" s="1"/>
  <c r="Q357" i="18" s="1"/>
  <c r="AQ70" i="23"/>
  <c r="R360" i="17" s="1"/>
  <c r="P357" i="18" s="1"/>
  <c r="AP70" i="23"/>
  <c r="Q360" i="17" s="1"/>
  <c r="O357" i="18" s="1"/>
  <c r="AO70" i="23"/>
  <c r="P360" i="17" s="1"/>
  <c r="N357" i="18" s="1"/>
  <c r="AN70" i="23"/>
  <c r="O360" i="17" s="1"/>
  <c r="M357" i="18" s="1"/>
  <c r="AM70" i="23"/>
  <c r="N360" i="17" s="1"/>
  <c r="L357" i="18" s="1"/>
  <c r="AL70" i="23"/>
  <c r="M360" i="17" s="1"/>
  <c r="K357" i="18" s="1"/>
  <c r="AK70" i="23"/>
  <c r="L360" i="17" s="1"/>
  <c r="J357" i="18" s="1"/>
  <c r="AJ70" i="23"/>
  <c r="K360" i="17" s="1"/>
  <c r="I357" i="18" s="1"/>
  <c r="AI70" i="23"/>
  <c r="J360" i="17" s="1"/>
  <c r="AH70" i="23"/>
  <c r="I360" i="17" s="1"/>
  <c r="AB70" i="23"/>
  <c r="B360" i="17" s="1"/>
  <c r="B357" i="18" s="1"/>
  <c r="O70" i="23"/>
  <c r="N67" i="23"/>
  <c r="M67" i="23"/>
  <c r="L67" i="23"/>
  <c r="K67" i="23"/>
  <c r="J67" i="23"/>
  <c r="I67" i="23"/>
  <c r="H67" i="23"/>
  <c r="G67" i="23"/>
  <c r="F67" i="23"/>
  <c r="E67" i="23"/>
  <c r="D67" i="23"/>
  <c r="C67" i="23"/>
  <c r="AT66" i="23"/>
  <c r="U359" i="17" s="1"/>
  <c r="S356" i="18" s="1"/>
  <c r="AS66" i="23"/>
  <c r="T359" i="17" s="1"/>
  <c r="R356" i="18" s="1"/>
  <c r="AR66" i="23"/>
  <c r="S359" i="17" s="1"/>
  <c r="Q356" i="18" s="1"/>
  <c r="AQ66" i="23"/>
  <c r="R359" i="17" s="1"/>
  <c r="P356" i="18" s="1"/>
  <c r="AP66" i="23"/>
  <c r="Q359" i="17" s="1"/>
  <c r="O356" i="18" s="1"/>
  <c r="AO66" i="23"/>
  <c r="P359" i="17" s="1"/>
  <c r="N356" i="18" s="1"/>
  <c r="AN66" i="23"/>
  <c r="O359" i="17" s="1"/>
  <c r="M356" i="18" s="1"/>
  <c r="AM66" i="23"/>
  <c r="N359" i="17" s="1"/>
  <c r="L356" i="18" s="1"/>
  <c r="AL66" i="23"/>
  <c r="M359" i="17" s="1"/>
  <c r="K356" i="18" s="1"/>
  <c r="AK66" i="23"/>
  <c r="L359" i="17" s="1"/>
  <c r="J356" i="18" s="1"/>
  <c r="AJ66" i="23"/>
  <c r="K359" i="17" s="1"/>
  <c r="I356" i="18" s="1"/>
  <c r="AI66" i="23"/>
  <c r="J359" i="17" s="1"/>
  <c r="AH66" i="23"/>
  <c r="I359" i="17" s="1"/>
  <c r="AB66" i="23"/>
  <c r="B359" i="17" s="1"/>
  <c r="B356" i="18" s="1"/>
  <c r="O66" i="23"/>
  <c r="AT65" i="23"/>
  <c r="U358" i="17" s="1"/>
  <c r="S355" i="18" s="1"/>
  <c r="AS65" i="23"/>
  <c r="T358" i="17" s="1"/>
  <c r="R355" i="18" s="1"/>
  <c r="AR65" i="23"/>
  <c r="S358" i="17" s="1"/>
  <c r="Q355" i="18" s="1"/>
  <c r="AQ65" i="23"/>
  <c r="R358" i="17" s="1"/>
  <c r="P355" i="18" s="1"/>
  <c r="AP65" i="23"/>
  <c r="Q358" i="17" s="1"/>
  <c r="O355" i="18" s="1"/>
  <c r="AO65" i="23"/>
  <c r="P358" i="17" s="1"/>
  <c r="N355" i="18" s="1"/>
  <c r="AN65" i="23"/>
  <c r="O358" i="17" s="1"/>
  <c r="M355" i="18" s="1"/>
  <c r="AM65" i="23"/>
  <c r="N358" i="17" s="1"/>
  <c r="L355" i="18" s="1"/>
  <c r="AL65" i="23"/>
  <c r="M358" i="17" s="1"/>
  <c r="K355" i="18" s="1"/>
  <c r="AK65" i="23"/>
  <c r="L358" i="17" s="1"/>
  <c r="J355" i="18" s="1"/>
  <c r="AJ65" i="23"/>
  <c r="K358" i="17" s="1"/>
  <c r="I355" i="18" s="1"/>
  <c r="AI65" i="23"/>
  <c r="J358" i="17" s="1"/>
  <c r="AH65" i="23"/>
  <c r="I358" i="17" s="1"/>
  <c r="AB65" i="23"/>
  <c r="B358" i="17" s="1"/>
  <c r="B355" i="18" s="1"/>
  <c r="O65" i="23"/>
  <c r="N62" i="23"/>
  <c r="M62" i="23"/>
  <c r="L62" i="23"/>
  <c r="K62" i="23"/>
  <c r="J62" i="23"/>
  <c r="I62" i="23"/>
  <c r="H62" i="23"/>
  <c r="G62" i="23"/>
  <c r="F62" i="23"/>
  <c r="E62" i="23"/>
  <c r="D62" i="23"/>
  <c r="C62" i="23"/>
  <c r="AT61" i="23"/>
  <c r="U357" i="17" s="1"/>
  <c r="S354" i="18" s="1"/>
  <c r="AS61" i="23"/>
  <c r="T357" i="17" s="1"/>
  <c r="R354" i="18" s="1"/>
  <c r="AR61" i="23"/>
  <c r="S357" i="17" s="1"/>
  <c r="Q354" i="18" s="1"/>
  <c r="AQ61" i="23"/>
  <c r="R357" i="17" s="1"/>
  <c r="P354" i="18" s="1"/>
  <c r="AP61" i="23"/>
  <c r="Q357" i="17" s="1"/>
  <c r="O354" i="18" s="1"/>
  <c r="AO61" i="23"/>
  <c r="P357" i="17" s="1"/>
  <c r="N354" i="18" s="1"/>
  <c r="AN61" i="23"/>
  <c r="O357" i="17" s="1"/>
  <c r="M354" i="18" s="1"/>
  <c r="AM61" i="23"/>
  <c r="N357" i="17" s="1"/>
  <c r="L354" i="18" s="1"/>
  <c r="AL61" i="23"/>
  <c r="M357" i="17" s="1"/>
  <c r="K354" i="18" s="1"/>
  <c r="AK61" i="23"/>
  <c r="L357" i="17" s="1"/>
  <c r="J354" i="18" s="1"/>
  <c r="AJ61" i="23"/>
  <c r="K357" i="17" s="1"/>
  <c r="I354" i="18" s="1"/>
  <c r="AI61" i="23"/>
  <c r="J357" i="17" s="1"/>
  <c r="AH61" i="23"/>
  <c r="I357" i="17" s="1"/>
  <c r="AB61" i="23"/>
  <c r="B357" i="17" s="1"/>
  <c r="B354" i="18" s="1"/>
  <c r="O61" i="23"/>
  <c r="AT60" i="23"/>
  <c r="U356" i="17" s="1"/>
  <c r="S353" i="18" s="1"/>
  <c r="AS60" i="23"/>
  <c r="T356" i="17" s="1"/>
  <c r="R353" i="18" s="1"/>
  <c r="AR60" i="23"/>
  <c r="S356" i="17" s="1"/>
  <c r="Q353" i="18" s="1"/>
  <c r="AQ60" i="23"/>
  <c r="R356" i="17" s="1"/>
  <c r="P353" i="18" s="1"/>
  <c r="AP60" i="23"/>
  <c r="Q356" i="17" s="1"/>
  <c r="O353" i="18" s="1"/>
  <c r="AO60" i="23"/>
  <c r="P356" i="17" s="1"/>
  <c r="N353" i="18" s="1"/>
  <c r="AN60" i="23"/>
  <c r="O356" i="17" s="1"/>
  <c r="M353" i="18" s="1"/>
  <c r="AM60" i="23"/>
  <c r="N356" i="17" s="1"/>
  <c r="L353" i="18" s="1"/>
  <c r="AL60" i="23"/>
  <c r="M356" i="17" s="1"/>
  <c r="K353" i="18" s="1"/>
  <c r="AK60" i="23"/>
  <c r="L356" i="17" s="1"/>
  <c r="J353" i="18" s="1"/>
  <c r="AJ60" i="23"/>
  <c r="K356" i="17" s="1"/>
  <c r="I353" i="18" s="1"/>
  <c r="AI60" i="23"/>
  <c r="J356" i="17" s="1"/>
  <c r="AH60" i="23"/>
  <c r="I356" i="17" s="1"/>
  <c r="AB60" i="23"/>
  <c r="B356" i="17" s="1"/>
  <c r="B353" i="18" s="1"/>
  <c r="O60" i="23"/>
  <c r="N52" i="23"/>
  <c r="M52" i="23"/>
  <c r="L52" i="23"/>
  <c r="K52" i="23"/>
  <c r="J52" i="23"/>
  <c r="I52" i="23"/>
  <c r="H52" i="23"/>
  <c r="G52" i="23"/>
  <c r="F52" i="23"/>
  <c r="E52" i="23"/>
  <c r="D52" i="23"/>
  <c r="C52" i="23"/>
  <c r="AT51" i="23"/>
  <c r="U353" i="17" s="1"/>
  <c r="S350" i="18" s="1"/>
  <c r="AS51" i="23"/>
  <c r="T353" i="17" s="1"/>
  <c r="R350" i="18" s="1"/>
  <c r="AR51" i="23"/>
  <c r="S353" i="17" s="1"/>
  <c r="Q350" i="18" s="1"/>
  <c r="AQ51" i="23"/>
  <c r="R353" i="17" s="1"/>
  <c r="P350" i="18" s="1"/>
  <c r="AP51" i="23"/>
  <c r="Q353" i="17" s="1"/>
  <c r="O350" i="18" s="1"/>
  <c r="AO51" i="23"/>
  <c r="P353" i="17" s="1"/>
  <c r="N350" i="18" s="1"/>
  <c r="AN51" i="23"/>
  <c r="O353" i="17" s="1"/>
  <c r="M350" i="18" s="1"/>
  <c r="AM51" i="23"/>
  <c r="N353" i="17" s="1"/>
  <c r="L350" i="18" s="1"/>
  <c r="AL51" i="23"/>
  <c r="M353" i="17" s="1"/>
  <c r="K350" i="18" s="1"/>
  <c r="AK51" i="23"/>
  <c r="L353" i="17" s="1"/>
  <c r="J350" i="18" s="1"/>
  <c r="AJ51" i="23"/>
  <c r="K353" i="17" s="1"/>
  <c r="I350" i="18" s="1"/>
  <c r="AI51" i="23"/>
  <c r="J353" i="17" s="1"/>
  <c r="AH51" i="23"/>
  <c r="I353" i="17" s="1"/>
  <c r="AB51" i="23"/>
  <c r="B353" i="17" s="1"/>
  <c r="B350" i="18" s="1"/>
  <c r="O51" i="23"/>
  <c r="AT50" i="23"/>
  <c r="U352" i="17" s="1"/>
  <c r="S349" i="18" s="1"/>
  <c r="AS50" i="23"/>
  <c r="T352" i="17" s="1"/>
  <c r="R349" i="18" s="1"/>
  <c r="AR50" i="23"/>
  <c r="S352" i="17" s="1"/>
  <c r="Q349" i="18" s="1"/>
  <c r="AQ50" i="23"/>
  <c r="R352" i="17" s="1"/>
  <c r="P349" i="18" s="1"/>
  <c r="AP50" i="23"/>
  <c r="Q352" i="17" s="1"/>
  <c r="O349" i="18" s="1"/>
  <c r="AO50" i="23"/>
  <c r="P352" i="17" s="1"/>
  <c r="N349" i="18" s="1"/>
  <c r="AN50" i="23"/>
  <c r="O352" i="17" s="1"/>
  <c r="M349" i="18" s="1"/>
  <c r="AM50" i="23"/>
  <c r="N352" i="17" s="1"/>
  <c r="L349" i="18" s="1"/>
  <c r="AL50" i="23"/>
  <c r="M352" i="17" s="1"/>
  <c r="K349" i="18" s="1"/>
  <c r="AK50" i="23"/>
  <c r="L352" i="17" s="1"/>
  <c r="J349" i="18" s="1"/>
  <c r="AJ50" i="23"/>
  <c r="K352" i="17" s="1"/>
  <c r="I349" i="18" s="1"/>
  <c r="AI50" i="23"/>
  <c r="J352" i="17" s="1"/>
  <c r="AH50" i="23"/>
  <c r="I352" i="17" s="1"/>
  <c r="AB50" i="23"/>
  <c r="B352" i="17" s="1"/>
  <c r="B349" i="18" s="1"/>
  <c r="O50" i="23"/>
  <c r="N47" i="23"/>
  <c r="M47" i="23"/>
  <c r="L47" i="23"/>
  <c r="K47" i="23"/>
  <c r="J47" i="23"/>
  <c r="I47" i="23"/>
  <c r="H47" i="23"/>
  <c r="G47" i="23"/>
  <c r="F47" i="23"/>
  <c r="E47" i="23"/>
  <c r="D47" i="23"/>
  <c r="C47" i="23"/>
  <c r="AT46" i="23"/>
  <c r="U351" i="17" s="1"/>
  <c r="S348" i="18" s="1"/>
  <c r="AS46" i="23"/>
  <c r="T351" i="17" s="1"/>
  <c r="R348" i="18" s="1"/>
  <c r="AR46" i="23"/>
  <c r="S351" i="17" s="1"/>
  <c r="Q348" i="18" s="1"/>
  <c r="AQ46" i="23"/>
  <c r="R351" i="17" s="1"/>
  <c r="P348" i="18" s="1"/>
  <c r="AP46" i="23"/>
  <c r="Q351" i="17" s="1"/>
  <c r="O348" i="18" s="1"/>
  <c r="AO46" i="23"/>
  <c r="P351" i="17" s="1"/>
  <c r="N348" i="18" s="1"/>
  <c r="AN46" i="23"/>
  <c r="O351" i="17" s="1"/>
  <c r="M348" i="18" s="1"/>
  <c r="AM46" i="23"/>
  <c r="N351" i="17" s="1"/>
  <c r="L348" i="18" s="1"/>
  <c r="AL46" i="23"/>
  <c r="M351" i="17" s="1"/>
  <c r="K348" i="18" s="1"/>
  <c r="AK46" i="23"/>
  <c r="L351" i="17" s="1"/>
  <c r="J348" i="18" s="1"/>
  <c r="AJ46" i="23"/>
  <c r="K351" i="17" s="1"/>
  <c r="I348" i="18" s="1"/>
  <c r="AI46" i="23"/>
  <c r="J351" i="17" s="1"/>
  <c r="AH46" i="23"/>
  <c r="I351" i="17" s="1"/>
  <c r="AB46" i="23"/>
  <c r="B351" i="17" s="1"/>
  <c r="B348" i="18" s="1"/>
  <c r="O46" i="23"/>
  <c r="AT45" i="23"/>
  <c r="U350" i="17" s="1"/>
  <c r="S347" i="18" s="1"/>
  <c r="AS45" i="23"/>
  <c r="T350" i="17" s="1"/>
  <c r="R347" i="18" s="1"/>
  <c r="AR45" i="23"/>
  <c r="S350" i="17" s="1"/>
  <c r="Q347" i="18" s="1"/>
  <c r="AQ45" i="23"/>
  <c r="R350" i="17" s="1"/>
  <c r="P347" i="18" s="1"/>
  <c r="AP45" i="23"/>
  <c r="Q350" i="17" s="1"/>
  <c r="O347" i="18" s="1"/>
  <c r="AO45" i="23"/>
  <c r="P350" i="17" s="1"/>
  <c r="N347" i="18" s="1"/>
  <c r="AN45" i="23"/>
  <c r="O350" i="17" s="1"/>
  <c r="M347" i="18" s="1"/>
  <c r="AM45" i="23"/>
  <c r="N350" i="17" s="1"/>
  <c r="L347" i="18" s="1"/>
  <c r="AL45" i="23"/>
  <c r="M350" i="17" s="1"/>
  <c r="K347" i="18" s="1"/>
  <c r="AK45" i="23"/>
  <c r="L350" i="17" s="1"/>
  <c r="J347" i="18" s="1"/>
  <c r="AJ45" i="23"/>
  <c r="K350" i="17" s="1"/>
  <c r="I347" i="18" s="1"/>
  <c r="AI45" i="23"/>
  <c r="J350" i="17" s="1"/>
  <c r="AH45" i="23"/>
  <c r="I350" i="17" s="1"/>
  <c r="AB45" i="23"/>
  <c r="B350" i="17" s="1"/>
  <c r="B347" i="18" s="1"/>
  <c r="O45" i="23"/>
  <c r="N42" i="23"/>
  <c r="M42" i="23"/>
  <c r="L42" i="23"/>
  <c r="K42" i="23"/>
  <c r="J42" i="23"/>
  <c r="I42" i="23"/>
  <c r="H42" i="23"/>
  <c r="G42" i="23"/>
  <c r="F42" i="23"/>
  <c r="E42" i="23"/>
  <c r="D42" i="23"/>
  <c r="C42" i="23"/>
  <c r="AT41" i="23"/>
  <c r="U349" i="17" s="1"/>
  <c r="S346" i="18" s="1"/>
  <c r="AS41" i="23"/>
  <c r="T349" i="17" s="1"/>
  <c r="R346" i="18" s="1"/>
  <c r="AR41" i="23"/>
  <c r="S349" i="17" s="1"/>
  <c r="Q346" i="18" s="1"/>
  <c r="AQ41" i="23"/>
  <c r="R349" i="17" s="1"/>
  <c r="P346" i="18" s="1"/>
  <c r="AP41" i="23"/>
  <c r="Q349" i="17" s="1"/>
  <c r="O346" i="18" s="1"/>
  <c r="AO41" i="23"/>
  <c r="P349" i="17" s="1"/>
  <c r="N346" i="18" s="1"/>
  <c r="AN41" i="23"/>
  <c r="O349" i="17" s="1"/>
  <c r="M346" i="18" s="1"/>
  <c r="AM41" i="23"/>
  <c r="N349" i="17" s="1"/>
  <c r="L346" i="18" s="1"/>
  <c r="AL41" i="23"/>
  <c r="M349" i="17" s="1"/>
  <c r="K346" i="18" s="1"/>
  <c r="AK41" i="23"/>
  <c r="L349" i="17" s="1"/>
  <c r="J346" i="18" s="1"/>
  <c r="AJ41" i="23"/>
  <c r="K349" i="17" s="1"/>
  <c r="I346" i="18" s="1"/>
  <c r="AI41" i="23"/>
  <c r="J349" i="17" s="1"/>
  <c r="AH41" i="23"/>
  <c r="I349" i="17" s="1"/>
  <c r="AB41" i="23"/>
  <c r="B349" i="17" s="1"/>
  <c r="B346" i="18" s="1"/>
  <c r="O41" i="23"/>
  <c r="AT40" i="23"/>
  <c r="U348" i="17" s="1"/>
  <c r="S345" i="18" s="1"/>
  <c r="AS40" i="23"/>
  <c r="T348" i="17" s="1"/>
  <c r="R345" i="18" s="1"/>
  <c r="AR40" i="23"/>
  <c r="S348" i="17" s="1"/>
  <c r="Q345" i="18" s="1"/>
  <c r="AQ40" i="23"/>
  <c r="R348" i="17" s="1"/>
  <c r="P345" i="18" s="1"/>
  <c r="AP40" i="23"/>
  <c r="Q348" i="17" s="1"/>
  <c r="O345" i="18" s="1"/>
  <c r="AO40" i="23"/>
  <c r="P348" i="17" s="1"/>
  <c r="N345" i="18" s="1"/>
  <c r="AN40" i="23"/>
  <c r="O348" i="17" s="1"/>
  <c r="M345" i="18" s="1"/>
  <c r="AM40" i="23"/>
  <c r="N348" i="17" s="1"/>
  <c r="L345" i="18" s="1"/>
  <c r="AL40" i="23"/>
  <c r="M348" i="17" s="1"/>
  <c r="K345" i="18" s="1"/>
  <c r="AK40" i="23"/>
  <c r="L348" i="17" s="1"/>
  <c r="J345" i="18" s="1"/>
  <c r="AJ40" i="23"/>
  <c r="K348" i="17" s="1"/>
  <c r="I345" i="18" s="1"/>
  <c r="AI40" i="23"/>
  <c r="J348" i="17" s="1"/>
  <c r="AH40" i="23"/>
  <c r="I348" i="17" s="1"/>
  <c r="AB40" i="23"/>
  <c r="B348" i="17" s="1"/>
  <c r="B345" i="18" s="1"/>
  <c r="O40" i="23"/>
  <c r="N37" i="23"/>
  <c r="M37" i="23"/>
  <c r="L37" i="23"/>
  <c r="K37" i="23"/>
  <c r="J37" i="23"/>
  <c r="I37" i="23"/>
  <c r="H37" i="23"/>
  <c r="G37" i="23"/>
  <c r="F37" i="23"/>
  <c r="E37" i="23"/>
  <c r="D37" i="23"/>
  <c r="C37" i="23"/>
  <c r="AT36" i="23"/>
  <c r="U347" i="17" s="1"/>
  <c r="S344" i="18" s="1"/>
  <c r="AS36" i="23"/>
  <c r="T347" i="17" s="1"/>
  <c r="R344" i="18" s="1"/>
  <c r="AR36" i="23"/>
  <c r="S347" i="17" s="1"/>
  <c r="Q344" i="18" s="1"/>
  <c r="AQ36" i="23"/>
  <c r="R347" i="17" s="1"/>
  <c r="P344" i="18" s="1"/>
  <c r="AP36" i="23"/>
  <c r="Q347" i="17" s="1"/>
  <c r="O344" i="18" s="1"/>
  <c r="AO36" i="23"/>
  <c r="P347" i="17" s="1"/>
  <c r="N344" i="18" s="1"/>
  <c r="AN36" i="23"/>
  <c r="O347" i="17" s="1"/>
  <c r="M344" i="18" s="1"/>
  <c r="AM36" i="23"/>
  <c r="N347" i="17" s="1"/>
  <c r="L344" i="18" s="1"/>
  <c r="AL36" i="23"/>
  <c r="M347" i="17" s="1"/>
  <c r="K344" i="18" s="1"/>
  <c r="AK36" i="23"/>
  <c r="L347" i="17" s="1"/>
  <c r="J344" i="18" s="1"/>
  <c r="AJ36" i="23"/>
  <c r="K347" i="17" s="1"/>
  <c r="I344" i="18" s="1"/>
  <c r="AI36" i="23"/>
  <c r="J347" i="17" s="1"/>
  <c r="AH36" i="23"/>
  <c r="I347" i="17" s="1"/>
  <c r="AB36" i="23"/>
  <c r="B347" i="17" s="1"/>
  <c r="B344" i="18" s="1"/>
  <c r="O36" i="23"/>
  <c r="AT35" i="23"/>
  <c r="U346" i="17" s="1"/>
  <c r="S343" i="18" s="1"/>
  <c r="AS35" i="23"/>
  <c r="T346" i="17" s="1"/>
  <c r="R343" i="18" s="1"/>
  <c r="AR35" i="23"/>
  <c r="S346" i="17" s="1"/>
  <c r="Q343" i="18" s="1"/>
  <c r="AQ35" i="23"/>
  <c r="R346" i="17" s="1"/>
  <c r="P343" i="18" s="1"/>
  <c r="AP35" i="23"/>
  <c r="Q346" i="17" s="1"/>
  <c r="O343" i="18" s="1"/>
  <c r="AO35" i="23"/>
  <c r="P346" i="17" s="1"/>
  <c r="N343" i="18" s="1"/>
  <c r="AN35" i="23"/>
  <c r="O346" i="17" s="1"/>
  <c r="M343" i="18" s="1"/>
  <c r="AM35" i="23"/>
  <c r="N346" i="17" s="1"/>
  <c r="L343" i="18" s="1"/>
  <c r="AL35" i="23"/>
  <c r="M346" i="17" s="1"/>
  <c r="K343" i="18" s="1"/>
  <c r="AK35" i="23"/>
  <c r="L346" i="17" s="1"/>
  <c r="J343" i="18" s="1"/>
  <c r="AJ35" i="23"/>
  <c r="K346" i="17" s="1"/>
  <c r="I343" i="18" s="1"/>
  <c r="AI35" i="23"/>
  <c r="J346" i="17" s="1"/>
  <c r="AH35" i="23"/>
  <c r="I346" i="17" s="1"/>
  <c r="AB35" i="23"/>
  <c r="B346" i="17" s="1"/>
  <c r="B343" i="18" s="1"/>
  <c r="O35" i="23"/>
  <c r="N32" i="23"/>
  <c r="M32" i="23"/>
  <c r="L32" i="23"/>
  <c r="K32" i="23"/>
  <c r="J32" i="23"/>
  <c r="I32" i="23"/>
  <c r="H32" i="23"/>
  <c r="G32" i="23"/>
  <c r="F32" i="23"/>
  <c r="E32" i="23"/>
  <c r="D32" i="23"/>
  <c r="C32" i="23"/>
  <c r="AT31" i="23"/>
  <c r="U345" i="17" s="1"/>
  <c r="S342" i="18" s="1"/>
  <c r="AS31" i="23"/>
  <c r="T345" i="17" s="1"/>
  <c r="R342" i="18" s="1"/>
  <c r="AR31" i="23"/>
  <c r="S345" i="17" s="1"/>
  <c r="Q342" i="18" s="1"/>
  <c r="AQ31" i="23"/>
  <c r="R345" i="17" s="1"/>
  <c r="P342" i="18" s="1"/>
  <c r="AP31" i="23"/>
  <c r="Q345" i="17" s="1"/>
  <c r="O342" i="18" s="1"/>
  <c r="AO31" i="23"/>
  <c r="P345" i="17" s="1"/>
  <c r="N342" i="18" s="1"/>
  <c r="AN31" i="23"/>
  <c r="O345" i="17" s="1"/>
  <c r="M342" i="18" s="1"/>
  <c r="AM31" i="23"/>
  <c r="N345" i="17" s="1"/>
  <c r="L342" i="18" s="1"/>
  <c r="AL31" i="23"/>
  <c r="M345" i="17" s="1"/>
  <c r="K342" i="18" s="1"/>
  <c r="AK31" i="23"/>
  <c r="L345" i="17" s="1"/>
  <c r="J342" i="18" s="1"/>
  <c r="AJ31" i="23"/>
  <c r="K345" i="17" s="1"/>
  <c r="I342" i="18" s="1"/>
  <c r="AI31" i="23"/>
  <c r="J345" i="17" s="1"/>
  <c r="AH31" i="23"/>
  <c r="I345" i="17" s="1"/>
  <c r="AB31" i="23"/>
  <c r="B345" i="17" s="1"/>
  <c r="B342" i="18" s="1"/>
  <c r="O31" i="23"/>
  <c r="AT30" i="23"/>
  <c r="U344" i="17" s="1"/>
  <c r="S341" i="18" s="1"/>
  <c r="AS30" i="23"/>
  <c r="T344" i="17" s="1"/>
  <c r="R341" i="18" s="1"/>
  <c r="AR30" i="23"/>
  <c r="S344" i="17" s="1"/>
  <c r="Q341" i="18" s="1"/>
  <c r="AQ30" i="23"/>
  <c r="R344" i="17" s="1"/>
  <c r="P341" i="18" s="1"/>
  <c r="AP30" i="23"/>
  <c r="Q344" i="17" s="1"/>
  <c r="O341" i="18" s="1"/>
  <c r="AO30" i="23"/>
  <c r="P344" i="17" s="1"/>
  <c r="N341" i="18" s="1"/>
  <c r="AN30" i="23"/>
  <c r="O344" i="17" s="1"/>
  <c r="M341" i="18" s="1"/>
  <c r="AM30" i="23"/>
  <c r="N344" i="17" s="1"/>
  <c r="L341" i="18" s="1"/>
  <c r="AL30" i="23"/>
  <c r="M344" i="17" s="1"/>
  <c r="K341" i="18" s="1"/>
  <c r="AK30" i="23"/>
  <c r="L344" i="17" s="1"/>
  <c r="J341" i="18" s="1"/>
  <c r="AJ30" i="23"/>
  <c r="K344" i="17" s="1"/>
  <c r="I341" i="18" s="1"/>
  <c r="AI30" i="23"/>
  <c r="J344" i="17" s="1"/>
  <c r="AH30" i="23"/>
  <c r="I344" i="17" s="1"/>
  <c r="AB30" i="23"/>
  <c r="B344" i="17" s="1"/>
  <c r="B341" i="18" s="1"/>
  <c r="O30" i="23"/>
  <c r="N27" i="23"/>
  <c r="M27" i="23"/>
  <c r="L27" i="23"/>
  <c r="K27" i="23"/>
  <c r="J27" i="23"/>
  <c r="I27" i="23"/>
  <c r="H27" i="23"/>
  <c r="G27" i="23"/>
  <c r="F27" i="23"/>
  <c r="E27" i="23"/>
  <c r="D27" i="23"/>
  <c r="C27" i="23"/>
  <c r="AT26" i="23"/>
  <c r="U343" i="17" s="1"/>
  <c r="S340" i="18" s="1"/>
  <c r="AS26" i="23"/>
  <c r="T343" i="17" s="1"/>
  <c r="R340" i="18" s="1"/>
  <c r="AR26" i="23"/>
  <c r="S343" i="17" s="1"/>
  <c r="Q340" i="18" s="1"/>
  <c r="AQ26" i="23"/>
  <c r="R343" i="17" s="1"/>
  <c r="P340" i="18" s="1"/>
  <c r="AP26" i="23"/>
  <c r="Q343" i="17" s="1"/>
  <c r="O340" i="18" s="1"/>
  <c r="AO26" i="23"/>
  <c r="P343" i="17" s="1"/>
  <c r="N340" i="18" s="1"/>
  <c r="AN26" i="23"/>
  <c r="O343" i="17" s="1"/>
  <c r="M340" i="18" s="1"/>
  <c r="AM26" i="23"/>
  <c r="N343" i="17" s="1"/>
  <c r="L340" i="18" s="1"/>
  <c r="AL26" i="23"/>
  <c r="M343" i="17" s="1"/>
  <c r="K340" i="18" s="1"/>
  <c r="AK26" i="23"/>
  <c r="L343" i="17" s="1"/>
  <c r="J340" i="18" s="1"/>
  <c r="AJ26" i="23"/>
  <c r="K343" i="17" s="1"/>
  <c r="I340" i="18" s="1"/>
  <c r="AI26" i="23"/>
  <c r="J343" i="17" s="1"/>
  <c r="AH26" i="23"/>
  <c r="I343" i="17" s="1"/>
  <c r="AB26" i="23"/>
  <c r="B343" i="17" s="1"/>
  <c r="B340" i="18" s="1"/>
  <c r="O26" i="23"/>
  <c r="AT25" i="23"/>
  <c r="U342" i="17" s="1"/>
  <c r="S339" i="18" s="1"/>
  <c r="AS25" i="23"/>
  <c r="T342" i="17" s="1"/>
  <c r="R339" i="18" s="1"/>
  <c r="AR25" i="23"/>
  <c r="S342" i="17" s="1"/>
  <c r="Q339" i="18" s="1"/>
  <c r="AQ25" i="23"/>
  <c r="R342" i="17" s="1"/>
  <c r="P339" i="18" s="1"/>
  <c r="AP25" i="23"/>
  <c r="Q342" i="17" s="1"/>
  <c r="O339" i="18" s="1"/>
  <c r="AO25" i="23"/>
  <c r="P342" i="17" s="1"/>
  <c r="N339" i="18" s="1"/>
  <c r="AN25" i="23"/>
  <c r="O342" i="17" s="1"/>
  <c r="M339" i="18" s="1"/>
  <c r="AM25" i="23"/>
  <c r="N342" i="17" s="1"/>
  <c r="L339" i="18" s="1"/>
  <c r="AL25" i="23"/>
  <c r="M342" i="17" s="1"/>
  <c r="K339" i="18" s="1"/>
  <c r="AK25" i="23"/>
  <c r="L342" i="17" s="1"/>
  <c r="J339" i="18" s="1"/>
  <c r="AJ25" i="23"/>
  <c r="K342" i="17" s="1"/>
  <c r="I339" i="18" s="1"/>
  <c r="AI25" i="23"/>
  <c r="J342" i="17" s="1"/>
  <c r="AH25" i="23"/>
  <c r="I342" i="17" s="1"/>
  <c r="AB25" i="23"/>
  <c r="B342" i="17" s="1"/>
  <c r="B339" i="18" s="1"/>
  <c r="O25" i="23"/>
  <c r="N22" i="23"/>
  <c r="M22" i="23"/>
  <c r="L22" i="23"/>
  <c r="K22" i="23"/>
  <c r="J22" i="23"/>
  <c r="I22" i="23"/>
  <c r="H22" i="23"/>
  <c r="G22" i="23"/>
  <c r="F22" i="23"/>
  <c r="E22" i="23"/>
  <c r="D22" i="23"/>
  <c r="C22" i="23"/>
  <c r="AT21" i="23"/>
  <c r="U341" i="17" s="1"/>
  <c r="S338" i="18" s="1"/>
  <c r="AS21" i="23"/>
  <c r="T341" i="17" s="1"/>
  <c r="R338" i="18" s="1"/>
  <c r="AR21" i="23"/>
  <c r="S341" i="17" s="1"/>
  <c r="Q338" i="18" s="1"/>
  <c r="AQ21" i="23"/>
  <c r="R341" i="17" s="1"/>
  <c r="P338" i="18" s="1"/>
  <c r="AP21" i="23"/>
  <c r="Q341" i="17" s="1"/>
  <c r="O338" i="18" s="1"/>
  <c r="AO21" i="23"/>
  <c r="P341" i="17" s="1"/>
  <c r="N338" i="18" s="1"/>
  <c r="AN21" i="23"/>
  <c r="O341" i="17" s="1"/>
  <c r="M338" i="18" s="1"/>
  <c r="AM21" i="23"/>
  <c r="N341" i="17" s="1"/>
  <c r="L338" i="18" s="1"/>
  <c r="AL21" i="23"/>
  <c r="M341" i="17" s="1"/>
  <c r="K338" i="18" s="1"/>
  <c r="AK21" i="23"/>
  <c r="L341" i="17" s="1"/>
  <c r="J338" i="18" s="1"/>
  <c r="AJ21" i="23"/>
  <c r="K341" i="17" s="1"/>
  <c r="I338" i="18" s="1"/>
  <c r="AI21" i="23"/>
  <c r="J341" i="17" s="1"/>
  <c r="AH21" i="23"/>
  <c r="I341" i="17" s="1"/>
  <c r="AB21" i="23"/>
  <c r="B341" i="17" s="1"/>
  <c r="B338" i="18" s="1"/>
  <c r="O21" i="23"/>
  <c r="AT20" i="23"/>
  <c r="U340" i="17" s="1"/>
  <c r="S337" i="18" s="1"/>
  <c r="AS20" i="23"/>
  <c r="T340" i="17" s="1"/>
  <c r="R337" i="18" s="1"/>
  <c r="AR20" i="23"/>
  <c r="S340" i="17" s="1"/>
  <c r="Q337" i="18" s="1"/>
  <c r="AQ20" i="23"/>
  <c r="R340" i="17" s="1"/>
  <c r="P337" i="18" s="1"/>
  <c r="AP20" i="23"/>
  <c r="Q340" i="17" s="1"/>
  <c r="O337" i="18" s="1"/>
  <c r="AO20" i="23"/>
  <c r="P340" i="17" s="1"/>
  <c r="N337" i="18" s="1"/>
  <c r="AN20" i="23"/>
  <c r="O340" i="17" s="1"/>
  <c r="M337" i="18" s="1"/>
  <c r="AM20" i="23"/>
  <c r="N340" i="17" s="1"/>
  <c r="L337" i="18" s="1"/>
  <c r="AL20" i="23"/>
  <c r="M340" i="17" s="1"/>
  <c r="K337" i="18" s="1"/>
  <c r="AK20" i="23"/>
  <c r="L340" i="17" s="1"/>
  <c r="J337" i="18" s="1"/>
  <c r="AJ20" i="23"/>
  <c r="K340" i="17" s="1"/>
  <c r="I337" i="18" s="1"/>
  <c r="AI20" i="23"/>
  <c r="J340" i="17" s="1"/>
  <c r="AH20" i="23"/>
  <c r="I340" i="17" s="1"/>
  <c r="AB20" i="23"/>
  <c r="B340" i="17" s="1"/>
  <c r="B337" i="18" s="1"/>
  <c r="O20" i="23"/>
  <c r="N17" i="23"/>
  <c r="M17" i="23"/>
  <c r="L17" i="23"/>
  <c r="K17" i="23"/>
  <c r="J17" i="23"/>
  <c r="I17" i="23"/>
  <c r="H17" i="23"/>
  <c r="G17" i="23"/>
  <c r="F17" i="23"/>
  <c r="E17" i="23"/>
  <c r="D17" i="23"/>
  <c r="C17" i="23"/>
  <c r="AT16" i="23"/>
  <c r="U339" i="17" s="1"/>
  <c r="S336" i="18" s="1"/>
  <c r="AS16" i="23"/>
  <c r="T339" i="17" s="1"/>
  <c r="R336" i="18" s="1"/>
  <c r="AR16" i="23"/>
  <c r="S339" i="17" s="1"/>
  <c r="Q336" i="18" s="1"/>
  <c r="AQ16" i="23"/>
  <c r="R339" i="17" s="1"/>
  <c r="P336" i="18" s="1"/>
  <c r="AP16" i="23"/>
  <c r="Q339" i="17" s="1"/>
  <c r="O336" i="18" s="1"/>
  <c r="AO16" i="23"/>
  <c r="P339" i="17" s="1"/>
  <c r="N336" i="18" s="1"/>
  <c r="AN16" i="23"/>
  <c r="O339" i="17" s="1"/>
  <c r="M336" i="18" s="1"/>
  <c r="AM16" i="23"/>
  <c r="N339" i="17" s="1"/>
  <c r="L336" i="18" s="1"/>
  <c r="AL16" i="23"/>
  <c r="M339" i="17" s="1"/>
  <c r="K336" i="18" s="1"/>
  <c r="AK16" i="23"/>
  <c r="L339" i="17" s="1"/>
  <c r="J336" i="18" s="1"/>
  <c r="AJ16" i="23"/>
  <c r="K339" i="17" s="1"/>
  <c r="I336" i="18" s="1"/>
  <c r="AI16" i="23"/>
  <c r="J339" i="17" s="1"/>
  <c r="AH16" i="23"/>
  <c r="I339" i="17" s="1"/>
  <c r="AB16" i="23"/>
  <c r="B339" i="17" s="1"/>
  <c r="B336" i="18" s="1"/>
  <c r="O16" i="23"/>
  <c r="AT15" i="23"/>
  <c r="U338" i="17" s="1"/>
  <c r="S335" i="18" s="1"/>
  <c r="AS15" i="23"/>
  <c r="T338" i="17" s="1"/>
  <c r="R335" i="18" s="1"/>
  <c r="AR15" i="23"/>
  <c r="S338" i="17" s="1"/>
  <c r="Q335" i="18" s="1"/>
  <c r="AQ15" i="23"/>
  <c r="R338" i="17" s="1"/>
  <c r="P335" i="18" s="1"/>
  <c r="AP15" i="23"/>
  <c r="Q338" i="17" s="1"/>
  <c r="O335" i="18" s="1"/>
  <c r="AO15" i="23"/>
  <c r="P338" i="17" s="1"/>
  <c r="N335" i="18" s="1"/>
  <c r="AN15" i="23"/>
  <c r="O338" i="17" s="1"/>
  <c r="M335" i="18" s="1"/>
  <c r="AM15" i="23"/>
  <c r="N338" i="17" s="1"/>
  <c r="L335" i="18" s="1"/>
  <c r="AL15" i="23"/>
  <c r="M338" i="17" s="1"/>
  <c r="K335" i="18" s="1"/>
  <c r="AK15" i="23"/>
  <c r="L338" i="17" s="1"/>
  <c r="J335" i="18" s="1"/>
  <c r="AJ15" i="23"/>
  <c r="K338" i="17" s="1"/>
  <c r="I335" i="18" s="1"/>
  <c r="AI15" i="23"/>
  <c r="J338" i="17" s="1"/>
  <c r="AH15" i="23"/>
  <c r="I338" i="17" s="1"/>
  <c r="AB15" i="23"/>
  <c r="B338" i="17" s="1"/>
  <c r="B335" i="18" s="1"/>
  <c r="O15" i="23"/>
  <c r="N12" i="23"/>
  <c r="N75" i="23" s="1"/>
  <c r="M25" i="16" s="1"/>
  <c r="M12" i="23"/>
  <c r="L12" i="23"/>
  <c r="K12" i="23"/>
  <c r="K75" i="23" s="1"/>
  <c r="J25" i="16" s="1"/>
  <c r="J12" i="23"/>
  <c r="J75" i="23" s="1"/>
  <c r="I25" i="16" s="1"/>
  <c r="I12" i="23"/>
  <c r="H12" i="23"/>
  <c r="H75" i="23" s="1"/>
  <c r="G25" i="16" s="1"/>
  <c r="G12" i="23"/>
  <c r="F12" i="23"/>
  <c r="F75" i="23" s="1"/>
  <c r="E25" i="16" s="1"/>
  <c r="E12" i="23"/>
  <c r="E75" i="23" s="1"/>
  <c r="D25" i="16" s="1"/>
  <c r="D12" i="23"/>
  <c r="D75" i="23" s="1"/>
  <c r="C25" i="16" s="1"/>
  <c r="C12" i="23"/>
  <c r="C75" i="23" s="1"/>
  <c r="B25" i="16" s="1"/>
  <c r="AT11" i="23"/>
  <c r="U337" i="17" s="1"/>
  <c r="S334" i="18" s="1"/>
  <c r="AS11" i="23"/>
  <c r="T337" i="17" s="1"/>
  <c r="R334" i="18" s="1"/>
  <c r="AR11" i="23"/>
  <c r="S337" i="17" s="1"/>
  <c r="Q334" i="18" s="1"/>
  <c r="AQ11" i="23"/>
  <c r="R337" i="17" s="1"/>
  <c r="P334" i="18" s="1"/>
  <c r="AP11" i="23"/>
  <c r="Q337" i="17" s="1"/>
  <c r="O334" i="18" s="1"/>
  <c r="AO11" i="23"/>
  <c r="P337" i="17" s="1"/>
  <c r="N334" i="18" s="1"/>
  <c r="AN11" i="23"/>
  <c r="O337" i="17" s="1"/>
  <c r="M334" i="18" s="1"/>
  <c r="AM11" i="23"/>
  <c r="N337" i="17" s="1"/>
  <c r="L334" i="18" s="1"/>
  <c r="AL11" i="23"/>
  <c r="M337" i="17" s="1"/>
  <c r="K334" i="18" s="1"/>
  <c r="AK11" i="23"/>
  <c r="L337" i="17" s="1"/>
  <c r="J334" i="18" s="1"/>
  <c r="AJ11" i="23"/>
  <c r="K337" i="17" s="1"/>
  <c r="I334" i="18" s="1"/>
  <c r="AI11" i="23"/>
  <c r="J337" i="17" s="1"/>
  <c r="AH11" i="23"/>
  <c r="I337" i="17" s="1"/>
  <c r="AB11" i="23"/>
  <c r="B337" i="17" s="1"/>
  <c r="B334" i="18" s="1"/>
  <c r="O11" i="23"/>
  <c r="AT10" i="23"/>
  <c r="U336" i="17" s="1"/>
  <c r="S333" i="18" s="1"/>
  <c r="AS10" i="23"/>
  <c r="T336" i="17" s="1"/>
  <c r="R333" i="18" s="1"/>
  <c r="AR10" i="23"/>
  <c r="S336" i="17" s="1"/>
  <c r="Q333" i="18" s="1"/>
  <c r="AQ10" i="23"/>
  <c r="R336" i="17" s="1"/>
  <c r="P333" i="18" s="1"/>
  <c r="AP10" i="23"/>
  <c r="Q336" i="17" s="1"/>
  <c r="O333" i="18" s="1"/>
  <c r="AO10" i="23"/>
  <c r="P336" i="17" s="1"/>
  <c r="N333" i="18" s="1"/>
  <c r="AN10" i="23"/>
  <c r="O336" i="17" s="1"/>
  <c r="M333" i="18" s="1"/>
  <c r="AM10" i="23"/>
  <c r="N336" i="17" s="1"/>
  <c r="L333" i="18" s="1"/>
  <c r="AL10" i="23"/>
  <c r="M336" i="17" s="1"/>
  <c r="K333" i="18" s="1"/>
  <c r="AK10" i="23"/>
  <c r="L336" i="17" s="1"/>
  <c r="J333" i="18" s="1"/>
  <c r="AJ10" i="23"/>
  <c r="K336" i="17" s="1"/>
  <c r="I333" i="18" s="1"/>
  <c r="AI10" i="23"/>
  <c r="J336" i="17" s="1"/>
  <c r="AH10" i="23"/>
  <c r="I336" i="17" s="1"/>
  <c r="AB10" i="23"/>
  <c r="B336" i="17" s="1"/>
  <c r="B333" i="18" s="1"/>
  <c r="O10" i="23"/>
  <c r="N6" i="23"/>
  <c r="M6" i="23"/>
  <c r="L6" i="23"/>
  <c r="K6" i="23"/>
  <c r="J6" i="23"/>
  <c r="I6" i="23"/>
  <c r="H6" i="23"/>
  <c r="G6" i="23"/>
  <c r="F6" i="23"/>
  <c r="E6" i="23"/>
  <c r="D6" i="23"/>
  <c r="C6" i="23"/>
  <c r="C5" i="23"/>
  <c r="O1" i="23"/>
  <c r="N100" i="4"/>
  <c r="M100" i="4"/>
  <c r="L100" i="4"/>
  <c r="K100" i="4"/>
  <c r="J100" i="4"/>
  <c r="I100" i="4"/>
  <c r="H100" i="4"/>
  <c r="G100" i="4"/>
  <c r="F100" i="4"/>
  <c r="E100" i="4"/>
  <c r="D100" i="4"/>
  <c r="C100" i="4"/>
  <c r="AT99" i="4"/>
  <c r="U421" i="17" s="1"/>
  <c r="S418" i="18" s="1"/>
  <c r="AS99" i="4"/>
  <c r="T421" i="17" s="1"/>
  <c r="R418" i="18" s="1"/>
  <c r="AR99" i="4"/>
  <c r="S421" i="17" s="1"/>
  <c r="Q418" i="18" s="1"/>
  <c r="AQ99" i="4"/>
  <c r="R421" i="17" s="1"/>
  <c r="P418" i="18" s="1"/>
  <c r="AP99" i="4"/>
  <c r="Q421" i="17" s="1"/>
  <c r="O418" i="18" s="1"/>
  <c r="AO99" i="4"/>
  <c r="P421" i="17" s="1"/>
  <c r="N418" i="18" s="1"/>
  <c r="AN99" i="4"/>
  <c r="O421" i="17" s="1"/>
  <c r="M418" i="18" s="1"/>
  <c r="AM99" i="4"/>
  <c r="N421" i="17" s="1"/>
  <c r="L418" i="18" s="1"/>
  <c r="AL99" i="4"/>
  <c r="M421" i="17" s="1"/>
  <c r="K418" i="18" s="1"/>
  <c r="AK99" i="4"/>
  <c r="L421" i="17" s="1"/>
  <c r="J418" i="18" s="1"/>
  <c r="AJ99" i="4"/>
  <c r="K421" i="17" s="1"/>
  <c r="I418" i="18" s="1"/>
  <c r="AI99" i="4"/>
  <c r="J421" i="17" s="1"/>
  <c r="AH99" i="4"/>
  <c r="I421" i="17" s="1"/>
  <c r="AB99" i="4"/>
  <c r="B421" i="17" s="1"/>
  <c r="B418" i="18" s="1"/>
  <c r="O99" i="4"/>
  <c r="B99" i="4"/>
  <c r="AT98" i="4"/>
  <c r="U420" i="17" s="1"/>
  <c r="S417" i="18" s="1"/>
  <c r="AS98" i="4"/>
  <c r="T420" i="17" s="1"/>
  <c r="R417" i="18" s="1"/>
  <c r="AR98" i="4"/>
  <c r="S420" i="17" s="1"/>
  <c r="Q417" i="18" s="1"/>
  <c r="AQ98" i="4"/>
  <c r="R420" i="17" s="1"/>
  <c r="P417" i="18" s="1"/>
  <c r="AP98" i="4"/>
  <c r="Q420" i="17" s="1"/>
  <c r="O417" i="18" s="1"/>
  <c r="AO98" i="4"/>
  <c r="P420" i="17" s="1"/>
  <c r="N417" i="18" s="1"/>
  <c r="AN98" i="4"/>
  <c r="O420" i="17" s="1"/>
  <c r="M417" i="18" s="1"/>
  <c r="AM98" i="4"/>
  <c r="N420" i="17" s="1"/>
  <c r="L417" i="18" s="1"/>
  <c r="AL98" i="4"/>
  <c r="M420" i="17" s="1"/>
  <c r="K417" i="18" s="1"/>
  <c r="AK98" i="4"/>
  <c r="L420" i="17" s="1"/>
  <c r="J417" i="18" s="1"/>
  <c r="AJ98" i="4"/>
  <c r="K420" i="17" s="1"/>
  <c r="I417" i="18" s="1"/>
  <c r="AI98" i="4"/>
  <c r="J420" i="17" s="1"/>
  <c r="AH98" i="4"/>
  <c r="I420" i="17" s="1"/>
  <c r="AB98" i="4"/>
  <c r="B420" i="17" s="1"/>
  <c r="B417" i="18" s="1"/>
  <c r="O98" i="4"/>
  <c r="AT97" i="4"/>
  <c r="U419" i="17" s="1"/>
  <c r="S416" i="18" s="1"/>
  <c r="AS97" i="4"/>
  <c r="T419" i="17" s="1"/>
  <c r="R416" i="18" s="1"/>
  <c r="AR97" i="4"/>
  <c r="S419" i="17" s="1"/>
  <c r="Q416" i="18" s="1"/>
  <c r="AQ97" i="4"/>
  <c r="R419" i="17" s="1"/>
  <c r="P416" i="18" s="1"/>
  <c r="AP97" i="4"/>
  <c r="Q419" i="17" s="1"/>
  <c r="O416" i="18" s="1"/>
  <c r="AO97" i="4"/>
  <c r="P419" i="17" s="1"/>
  <c r="N416" i="18" s="1"/>
  <c r="AN97" i="4"/>
  <c r="O419" i="17" s="1"/>
  <c r="M416" i="18" s="1"/>
  <c r="AM97" i="4"/>
  <c r="N419" i="17" s="1"/>
  <c r="L416" i="18" s="1"/>
  <c r="AL97" i="4"/>
  <c r="M419" i="17" s="1"/>
  <c r="K416" i="18" s="1"/>
  <c r="AK97" i="4"/>
  <c r="L419" i="17" s="1"/>
  <c r="J416" i="18" s="1"/>
  <c r="AJ97" i="4"/>
  <c r="K419" i="17" s="1"/>
  <c r="I416" i="18" s="1"/>
  <c r="AI97" i="4"/>
  <c r="J419" i="17" s="1"/>
  <c r="AH97" i="4"/>
  <c r="I419" i="17" s="1"/>
  <c r="AB97" i="4"/>
  <c r="B419" i="17" s="1"/>
  <c r="B416" i="18" s="1"/>
  <c r="O97" i="4"/>
  <c r="AT96" i="4"/>
  <c r="U418" i="17" s="1"/>
  <c r="S415" i="18" s="1"/>
  <c r="AS96" i="4"/>
  <c r="T418" i="17" s="1"/>
  <c r="R415" i="18" s="1"/>
  <c r="AR96" i="4"/>
  <c r="S418" i="17" s="1"/>
  <c r="Q415" i="18" s="1"/>
  <c r="AQ96" i="4"/>
  <c r="R418" i="17" s="1"/>
  <c r="P415" i="18" s="1"/>
  <c r="AP96" i="4"/>
  <c r="Q418" i="17" s="1"/>
  <c r="O415" i="18" s="1"/>
  <c r="AO96" i="4"/>
  <c r="P418" i="17" s="1"/>
  <c r="N415" i="18" s="1"/>
  <c r="AN96" i="4"/>
  <c r="O418" i="17" s="1"/>
  <c r="M415" i="18" s="1"/>
  <c r="AM96" i="4"/>
  <c r="N418" i="17" s="1"/>
  <c r="L415" i="18" s="1"/>
  <c r="AL96" i="4"/>
  <c r="M418" i="17" s="1"/>
  <c r="K415" i="18" s="1"/>
  <c r="AK96" i="4"/>
  <c r="L418" i="17" s="1"/>
  <c r="J415" i="18" s="1"/>
  <c r="AJ96" i="4"/>
  <c r="K418" i="17" s="1"/>
  <c r="I415" i="18" s="1"/>
  <c r="AI96" i="4"/>
  <c r="J418" i="17" s="1"/>
  <c r="AH96" i="4"/>
  <c r="I418" i="17" s="1"/>
  <c r="AB96" i="4"/>
  <c r="B418" i="17" s="1"/>
  <c r="B415" i="18" s="1"/>
  <c r="O96" i="4"/>
  <c r="AT95" i="4"/>
  <c r="U417" i="17" s="1"/>
  <c r="S414" i="18" s="1"/>
  <c r="AS95" i="4"/>
  <c r="T417" i="17" s="1"/>
  <c r="R414" i="18" s="1"/>
  <c r="AR95" i="4"/>
  <c r="S417" i="17" s="1"/>
  <c r="Q414" i="18" s="1"/>
  <c r="AQ95" i="4"/>
  <c r="R417" i="17" s="1"/>
  <c r="P414" i="18" s="1"/>
  <c r="AP95" i="4"/>
  <c r="Q417" i="17" s="1"/>
  <c r="O414" i="18" s="1"/>
  <c r="AO95" i="4"/>
  <c r="P417" i="17" s="1"/>
  <c r="N414" i="18" s="1"/>
  <c r="AN95" i="4"/>
  <c r="O417" i="17" s="1"/>
  <c r="M414" i="18" s="1"/>
  <c r="AM95" i="4"/>
  <c r="N417" i="17" s="1"/>
  <c r="L414" i="18" s="1"/>
  <c r="AL95" i="4"/>
  <c r="M417" i="17" s="1"/>
  <c r="K414" i="18" s="1"/>
  <c r="AK95" i="4"/>
  <c r="L417" i="17" s="1"/>
  <c r="J414" i="18" s="1"/>
  <c r="AJ95" i="4"/>
  <c r="K417" i="17" s="1"/>
  <c r="I414" i="18" s="1"/>
  <c r="AI95" i="4"/>
  <c r="J417" i="17" s="1"/>
  <c r="AH95" i="4"/>
  <c r="I417" i="17" s="1"/>
  <c r="AB95" i="4"/>
  <c r="B417" i="17" s="1"/>
  <c r="B414" i="18" s="1"/>
  <c r="O95" i="4"/>
  <c r="AT94" i="4"/>
  <c r="U416" i="17" s="1"/>
  <c r="S413" i="18" s="1"/>
  <c r="AS94" i="4"/>
  <c r="T416" i="17" s="1"/>
  <c r="R413" i="18" s="1"/>
  <c r="AR94" i="4"/>
  <c r="S416" i="17" s="1"/>
  <c r="Q413" i="18" s="1"/>
  <c r="AQ94" i="4"/>
  <c r="R416" i="17" s="1"/>
  <c r="P413" i="18" s="1"/>
  <c r="AP94" i="4"/>
  <c r="Q416" i="17" s="1"/>
  <c r="O413" i="18" s="1"/>
  <c r="AO94" i="4"/>
  <c r="P416" i="17" s="1"/>
  <c r="N413" i="18" s="1"/>
  <c r="AN94" i="4"/>
  <c r="O416" i="17" s="1"/>
  <c r="M413" i="18" s="1"/>
  <c r="AM94" i="4"/>
  <c r="N416" i="17" s="1"/>
  <c r="L413" i="18" s="1"/>
  <c r="AL94" i="4"/>
  <c r="M416" i="17" s="1"/>
  <c r="K413" i="18" s="1"/>
  <c r="AK94" i="4"/>
  <c r="L416" i="17" s="1"/>
  <c r="J413" i="18" s="1"/>
  <c r="AJ94" i="4"/>
  <c r="K416" i="17" s="1"/>
  <c r="I413" i="18" s="1"/>
  <c r="AI94" i="4"/>
  <c r="J416" i="17" s="1"/>
  <c r="AH94" i="4"/>
  <c r="I416" i="17" s="1"/>
  <c r="AB94" i="4"/>
  <c r="B416" i="17" s="1"/>
  <c r="B413" i="18" s="1"/>
  <c r="O94" i="4"/>
  <c r="B45" i="6"/>
  <c r="B46" i="6"/>
  <c r="B47" i="6"/>
  <c r="B48" i="6"/>
  <c r="B44" i="6"/>
  <c r="B33" i="6"/>
  <c r="B34" i="6"/>
  <c r="B35" i="6"/>
  <c r="B36" i="6"/>
  <c r="B32" i="6"/>
  <c r="B21" i="6"/>
  <c r="B22" i="6"/>
  <c r="B23" i="6"/>
  <c r="B24" i="6"/>
  <c r="B20" i="6"/>
  <c r="B29" i="7"/>
  <c r="B30" i="7"/>
  <c r="B31" i="7"/>
  <c r="B32" i="7"/>
  <c r="B28" i="7"/>
  <c r="N24" i="7"/>
  <c r="M10" i="16" s="1"/>
  <c r="M24" i="7"/>
  <c r="L24" i="7"/>
  <c r="K24" i="7"/>
  <c r="J10" i="16" s="1"/>
  <c r="J24" i="7"/>
  <c r="I10" i="16" s="1"/>
  <c r="I24" i="7"/>
  <c r="H24" i="7"/>
  <c r="G24" i="7"/>
  <c r="F10" i="16" s="1"/>
  <c r="F24" i="7"/>
  <c r="E10" i="16" s="1"/>
  <c r="E24" i="7"/>
  <c r="D24" i="7"/>
  <c r="C24" i="7"/>
  <c r="B10" i="16" s="1"/>
  <c r="AT23" i="7"/>
  <c r="U222" i="17" s="1"/>
  <c r="S220" i="18" s="1"/>
  <c r="AS23" i="7"/>
  <c r="T222" i="17" s="1"/>
  <c r="R220" i="18" s="1"/>
  <c r="AR23" i="7"/>
  <c r="S222" i="17" s="1"/>
  <c r="Q220" i="18" s="1"/>
  <c r="AQ23" i="7"/>
  <c r="R222" i="17" s="1"/>
  <c r="P220" i="18" s="1"/>
  <c r="AP23" i="7"/>
  <c r="Q222" i="17" s="1"/>
  <c r="O220" i="18" s="1"/>
  <c r="AO23" i="7"/>
  <c r="P222" i="17" s="1"/>
  <c r="N220" i="18" s="1"/>
  <c r="AN23" i="7"/>
  <c r="O222" i="17" s="1"/>
  <c r="M220" i="18" s="1"/>
  <c r="AM23" i="7"/>
  <c r="N222" i="17" s="1"/>
  <c r="L220" i="18" s="1"/>
  <c r="AL23" i="7"/>
  <c r="M222" i="17" s="1"/>
  <c r="K220" i="18" s="1"/>
  <c r="AK23" i="7"/>
  <c r="L222" i="17" s="1"/>
  <c r="J220" i="18" s="1"/>
  <c r="AJ23" i="7"/>
  <c r="K222" i="17" s="1"/>
  <c r="I220" i="18" s="1"/>
  <c r="AI23" i="7"/>
  <c r="J222" i="17" s="1"/>
  <c r="AH23" i="7"/>
  <c r="I222" i="17" s="1"/>
  <c r="AB23" i="7"/>
  <c r="B222" i="17" s="1"/>
  <c r="B220" i="18" s="1"/>
  <c r="O23" i="7"/>
  <c r="AT22" i="7"/>
  <c r="U221" i="17" s="1"/>
  <c r="S219" i="18" s="1"/>
  <c r="AS22" i="7"/>
  <c r="T221" i="17" s="1"/>
  <c r="R219" i="18" s="1"/>
  <c r="AR22" i="7"/>
  <c r="S221" i="17" s="1"/>
  <c r="Q219" i="18" s="1"/>
  <c r="AQ22" i="7"/>
  <c r="R221" i="17" s="1"/>
  <c r="P219" i="18" s="1"/>
  <c r="AP22" i="7"/>
  <c r="Q221" i="17" s="1"/>
  <c r="O219" i="18" s="1"/>
  <c r="AO22" i="7"/>
  <c r="P221" i="17" s="1"/>
  <c r="N219" i="18" s="1"/>
  <c r="AN22" i="7"/>
  <c r="O221" i="17" s="1"/>
  <c r="M219" i="18" s="1"/>
  <c r="AM22" i="7"/>
  <c r="N221" i="17" s="1"/>
  <c r="L219" i="18" s="1"/>
  <c r="AL22" i="7"/>
  <c r="M221" i="17" s="1"/>
  <c r="K219" i="18" s="1"/>
  <c r="AK22" i="7"/>
  <c r="L221" i="17" s="1"/>
  <c r="J219" i="18" s="1"/>
  <c r="AJ22" i="7"/>
  <c r="K221" i="17" s="1"/>
  <c r="I219" i="18" s="1"/>
  <c r="AI22" i="7"/>
  <c r="J221" i="17" s="1"/>
  <c r="AH22" i="7"/>
  <c r="I221" i="17" s="1"/>
  <c r="AB22" i="7"/>
  <c r="B221" i="17" s="1"/>
  <c r="B219" i="18" s="1"/>
  <c r="O22" i="7"/>
  <c r="AT21" i="7"/>
  <c r="U220" i="17" s="1"/>
  <c r="S218" i="18" s="1"/>
  <c r="AS21" i="7"/>
  <c r="T220" i="17" s="1"/>
  <c r="R218" i="18" s="1"/>
  <c r="AR21" i="7"/>
  <c r="S220" i="17" s="1"/>
  <c r="Q218" i="18" s="1"/>
  <c r="AQ21" i="7"/>
  <c r="R220" i="17" s="1"/>
  <c r="P218" i="18" s="1"/>
  <c r="AP21" i="7"/>
  <c r="Q220" i="17" s="1"/>
  <c r="O218" i="18" s="1"/>
  <c r="AO21" i="7"/>
  <c r="P220" i="17" s="1"/>
  <c r="N218" i="18" s="1"/>
  <c r="AN21" i="7"/>
  <c r="O220" i="17" s="1"/>
  <c r="M218" i="18" s="1"/>
  <c r="AM21" i="7"/>
  <c r="N220" i="17" s="1"/>
  <c r="L218" i="18" s="1"/>
  <c r="AL21" i="7"/>
  <c r="M220" i="17" s="1"/>
  <c r="K218" i="18" s="1"/>
  <c r="AK21" i="7"/>
  <c r="L220" i="17" s="1"/>
  <c r="J218" i="18" s="1"/>
  <c r="AJ21" i="7"/>
  <c r="K220" i="17" s="1"/>
  <c r="I218" i="18" s="1"/>
  <c r="AI21" i="7"/>
  <c r="J220" i="17" s="1"/>
  <c r="AH21" i="7"/>
  <c r="I220" i="17" s="1"/>
  <c r="AB21" i="7"/>
  <c r="B220" i="17" s="1"/>
  <c r="B218" i="18" s="1"/>
  <c r="O21" i="7"/>
  <c r="AT20" i="7"/>
  <c r="U219" i="17" s="1"/>
  <c r="S217" i="18" s="1"/>
  <c r="AS20" i="7"/>
  <c r="T219" i="17" s="1"/>
  <c r="R217" i="18" s="1"/>
  <c r="AR20" i="7"/>
  <c r="S219" i="17" s="1"/>
  <c r="Q217" i="18" s="1"/>
  <c r="AQ20" i="7"/>
  <c r="R219" i="17" s="1"/>
  <c r="P217" i="18" s="1"/>
  <c r="AP20" i="7"/>
  <c r="Q219" i="17" s="1"/>
  <c r="O217" i="18" s="1"/>
  <c r="AO20" i="7"/>
  <c r="P219" i="17" s="1"/>
  <c r="N217" i="18" s="1"/>
  <c r="AN20" i="7"/>
  <c r="O219" i="17" s="1"/>
  <c r="M217" i="18" s="1"/>
  <c r="AM20" i="7"/>
  <c r="N219" i="17" s="1"/>
  <c r="L217" i="18" s="1"/>
  <c r="AL20" i="7"/>
  <c r="M219" i="17" s="1"/>
  <c r="K217" i="18" s="1"/>
  <c r="AK20" i="7"/>
  <c r="L219" i="17" s="1"/>
  <c r="J217" i="18" s="1"/>
  <c r="AJ20" i="7"/>
  <c r="K219" i="17" s="1"/>
  <c r="I217" i="18" s="1"/>
  <c r="AI20" i="7"/>
  <c r="J219" i="17" s="1"/>
  <c r="AH20" i="7"/>
  <c r="I219" i="17" s="1"/>
  <c r="AB20" i="7"/>
  <c r="B219" i="17" s="1"/>
  <c r="B217" i="18" s="1"/>
  <c r="O20" i="7"/>
  <c r="AT19" i="7"/>
  <c r="U218" i="17" s="1"/>
  <c r="S216" i="18" s="1"/>
  <c r="AS19" i="7"/>
  <c r="T218" i="17" s="1"/>
  <c r="R216" i="18" s="1"/>
  <c r="AR19" i="7"/>
  <c r="S218" i="17" s="1"/>
  <c r="Q216" i="18" s="1"/>
  <c r="AQ19" i="7"/>
  <c r="R218" i="17" s="1"/>
  <c r="P216" i="18" s="1"/>
  <c r="AP19" i="7"/>
  <c r="Q218" i="17" s="1"/>
  <c r="O216" i="18" s="1"/>
  <c r="AO19" i="7"/>
  <c r="P218" i="17" s="1"/>
  <c r="N216" i="18" s="1"/>
  <c r="AN19" i="7"/>
  <c r="O218" i="17" s="1"/>
  <c r="M216" i="18" s="1"/>
  <c r="AM19" i="7"/>
  <c r="N218" i="17" s="1"/>
  <c r="L216" i="18" s="1"/>
  <c r="AL19" i="7"/>
  <c r="M218" i="17" s="1"/>
  <c r="K216" i="18" s="1"/>
  <c r="AK19" i="7"/>
  <c r="L218" i="17" s="1"/>
  <c r="J216" i="18" s="1"/>
  <c r="AJ19" i="7"/>
  <c r="K218" i="17" s="1"/>
  <c r="I216" i="18" s="1"/>
  <c r="AI19" i="7"/>
  <c r="J218" i="17" s="1"/>
  <c r="AH19" i="7"/>
  <c r="I218" i="17" s="1"/>
  <c r="AB19" i="7"/>
  <c r="B218" i="17" s="1"/>
  <c r="B216" i="18" s="1"/>
  <c r="O19" i="7"/>
  <c r="AT18" i="7"/>
  <c r="U217" i="17" s="1"/>
  <c r="S215" i="18" s="1"/>
  <c r="AS18" i="7"/>
  <c r="T217" i="17" s="1"/>
  <c r="R215" i="18" s="1"/>
  <c r="AR18" i="7"/>
  <c r="S217" i="17" s="1"/>
  <c r="Q215" i="18" s="1"/>
  <c r="AQ18" i="7"/>
  <c r="R217" i="17" s="1"/>
  <c r="P215" i="18" s="1"/>
  <c r="AP18" i="7"/>
  <c r="Q217" i="17" s="1"/>
  <c r="O215" i="18" s="1"/>
  <c r="AO18" i="7"/>
  <c r="P217" i="17" s="1"/>
  <c r="N215" i="18" s="1"/>
  <c r="AN18" i="7"/>
  <c r="O217" i="17" s="1"/>
  <c r="M215" i="18" s="1"/>
  <c r="AM18" i="7"/>
  <c r="N217" i="17" s="1"/>
  <c r="L215" i="18" s="1"/>
  <c r="AL18" i="7"/>
  <c r="M217" i="17" s="1"/>
  <c r="K215" i="18" s="1"/>
  <c r="AK18" i="7"/>
  <c r="L217" i="17" s="1"/>
  <c r="J215" i="18" s="1"/>
  <c r="AJ18" i="7"/>
  <c r="K217" i="17" s="1"/>
  <c r="I215" i="18" s="1"/>
  <c r="AI18" i="7"/>
  <c r="J217" i="17" s="1"/>
  <c r="AH18" i="7"/>
  <c r="I217" i="17" s="1"/>
  <c r="AB18" i="7"/>
  <c r="B217" i="17" s="1"/>
  <c r="B215" i="18" s="1"/>
  <c r="O18" i="7"/>
  <c r="AT17" i="7"/>
  <c r="U216" i="17" s="1"/>
  <c r="S214" i="18" s="1"/>
  <c r="AS17" i="7"/>
  <c r="T216" i="17" s="1"/>
  <c r="R214" i="18" s="1"/>
  <c r="AR17" i="7"/>
  <c r="S216" i="17" s="1"/>
  <c r="Q214" i="18" s="1"/>
  <c r="AQ17" i="7"/>
  <c r="R216" i="17" s="1"/>
  <c r="P214" i="18" s="1"/>
  <c r="AP17" i="7"/>
  <c r="Q216" i="17" s="1"/>
  <c r="O214" i="18" s="1"/>
  <c r="AO17" i="7"/>
  <c r="P216" i="17" s="1"/>
  <c r="N214" i="18" s="1"/>
  <c r="AN17" i="7"/>
  <c r="O216" i="17" s="1"/>
  <c r="M214" i="18" s="1"/>
  <c r="AM17" i="7"/>
  <c r="N216" i="17" s="1"/>
  <c r="L214" i="18" s="1"/>
  <c r="AL17" i="7"/>
  <c r="M216" i="17" s="1"/>
  <c r="K214" i="18" s="1"/>
  <c r="AK17" i="7"/>
  <c r="L216" i="17" s="1"/>
  <c r="J214" i="18" s="1"/>
  <c r="AJ17" i="7"/>
  <c r="K216" i="17" s="1"/>
  <c r="I214" i="18" s="1"/>
  <c r="AI17" i="7"/>
  <c r="J216" i="17" s="1"/>
  <c r="AH17" i="7"/>
  <c r="I216" i="17" s="1"/>
  <c r="AB17" i="7"/>
  <c r="B216" i="17" s="1"/>
  <c r="B214" i="18" s="1"/>
  <c r="O17" i="7"/>
  <c r="AT16" i="7"/>
  <c r="U215" i="17" s="1"/>
  <c r="S213" i="18" s="1"/>
  <c r="AS16" i="7"/>
  <c r="T215" i="17" s="1"/>
  <c r="R213" i="18" s="1"/>
  <c r="AR16" i="7"/>
  <c r="S215" i="17" s="1"/>
  <c r="Q213" i="18" s="1"/>
  <c r="AQ16" i="7"/>
  <c r="R215" i="17" s="1"/>
  <c r="P213" i="18" s="1"/>
  <c r="AP16" i="7"/>
  <c r="Q215" i="17" s="1"/>
  <c r="O213" i="18" s="1"/>
  <c r="AO16" i="7"/>
  <c r="P215" i="17" s="1"/>
  <c r="N213" i="18" s="1"/>
  <c r="AN16" i="7"/>
  <c r="O215" i="17" s="1"/>
  <c r="M213" i="18" s="1"/>
  <c r="AM16" i="7"/>
  <c r="N215" i="17" s="1"/>
  <c r="L213" i="18" s="1"/>
  <c r="AL16" i="7"/>
  <c r="M215" i="17" s="1"/>
  <c r="K213" i="18" s="1"/>
  <c r="AK16" i="7"/>
  <c r="L215" i="17" s="1"/>
  <c r="J213" i="18" s="1"/>
  <c r="AJ16" i="7"/>
  <c r="K215" i="17" s="1"/>
  <c r="I213" i="18" s="1"/>
  <c r="AI16" i="7"/>
  <c r="J215" i="17" s="1"/>
  <c r="AH16" i="7"/>
  <c r="I215" i="17" s="1"/>
  <c r="AB16" i="7"/>
  <c r="B215" i="17" s="1"/>
  <c r="B213" i="18" s="1"/>
  <c r="O16" i="7"/>
  <c r="AT15" i="7"/>
  <c r="U214" i="17" s="1"/>
  <c r="S212" i="18" s="1"/>
  <c r="AS15" i="7"/>
  <c r="T214" i="17" s="1"/>
  <c r="R212" i="18" s="1"/>
  <c r="AR15" i="7"/>
  <c r="S214" i="17" s="1"/>
  <c r="Q212" i="18" s="1"/>
  <c r="AQ15" i="7"/>
  <c r="R214" i="17" s="1"/>
  <c r="P212" i="18" s="1"/>
  <c r="AP15" i="7"/>
  <c r="Q214" i="17" s="1"/>
  <c r="O212" i="18" s="1"/>
  <c r="AO15" i="7"/>
  <c r="P214" i="17" s="1"/>
  <c r="N212" i="18" s="1"/>
  <c r="AN15" i="7"/>
  <c r="O214" i="17" s="1"/>
  <c r="M212" i="18" s="1"/>
  <c r="AM15" i="7"/>
  <c r="N214" i="17" s="1"/>
  <c r="L212" i="18" s="1"/>
  <c r="AL15" i="7"/>
  <c r="M214" i="17" s="1"/>
  <c r="K212" i="18" s="1"/>
  <c r="AK15" i="7"/>
  <c r="L214" i="17" s="1"/>
  <c r="J212" i="18" s="1"/>
  <c r="AJ15" i="7"/>
  <c r="K214" i="17" s="1"/>
  <c r="I212" i="18" s="1"/>
  <c r="AI15" i="7"/>
  <c r="J214" i="17" s="1"/>
  <c r="AH15" i="7"/>
  <c r="I214" i="17" s="1"/>
  <c r="AB15" i="7"/>
  <c r="B214" i="17" s="1"/>
  <c r="B212" i="18" s="1"/>
  <c r="O15" i="7"/>
  <c r="AT14" i="7"/>
  <c r="U213" i="17" s="1"/>
  <c r="S211" i="18" s="1"/>
  <c r="AS14" i="7"/>
  <c r="T213" i="17" s="1"/>
  <c r="R211" i="18" s="1"/>
  <c r="AR14" i="7"/>
  <c r="S213" i="17" s="1"/>
  <c r="Q211" i="18" s="1"/>
  <c r="AQ14" i="7"/>
  <c r="R213" i="17" s="1"/>
  <c r="P211" i="18" s="1"/>
  <c r="AP14" i="7"/>
  <c r="Q213" i="17" s="1"/>
  <c r="O211" i="18" s="1"/>
  <c r="AO14" i="7"/>
  <c r="P213" i="17" s="1"/>
  <c r="N211" i="18" s="1"/>
  <c r="AN14" i="7"/>
  <c r="O213" i="17" s="1"/>
  <c r="M211" i="18" s="1"/>
  <c r="AM14" i="7"/>
  <c r="N213" i="17" s="1"/>
  <c r="L211" i="18" s="1"/>
  <c r="AL14" i="7"/>
  <c r="M213" i="17" s="1"/>
  <c r="K211" i="18" s="1"/>
  <c r="AK14" i="7"/>
  <c r="L213" i="17" s="1"/>
  <c r="J211" i="18" s="1"/>
  <c r="AJ14" i="7"/>
  <c r="K213" i="17" s="1"/>
  <c r="I211" i="18" s="1"/>
  <c r="AI14" i="7"/>
  <c r="J213" i="17" s="1"/>
  <c r="AH14" i="7"/>
  <c r="I213" i="17" s="1"/>
  <c r="AB14" i="7"/>
  <c r="B213" i="17" s="1"/>
  <c r="B211" i="18" s="1"/>
  <c r="O14" i="7"/>
  <c r="AT13" i="7"/>
  <c r="U212" i="17" s="1"/>
  <c r="S210" i="18" s="1"/>
  <c r="AS13" i="7"/>
  <c r="T212" i="17" s="1"/>
  <c r="R210" i="18" s="1"/>
  <c r="AR13" i="7"/>
  <c r="S212" i="17" s="1"/>
  <c r="Q210" i="18" s="1"/>
  <c r="AQ13" i="7"/>
  <c r="R212" i="17" s="1"/>
  <c r="P210" i="18" s="1"/>
  <c r="AP13" i="7"/>
  <c r="Q212" i="17" s="1"/>
  <c r="O210" i="18" s="1"/>
  <c r="AO13" i="7"/>
  <c r="P212" i="17" s="1"/>
  <c r="N210" i="18" s="1"/>
  <c r="AN13" i="7"/>
  <c r="O212" i="17" s="1"/>
  <c r="M210" i="18" s="1"/>
  <c r="AM13" i="7"/>
  <c r="N212" i="17" s="1"/>
  <c r="L210" i="18" s="1"/>
  <c r="AL13" i="7"/>
  <c r="M212" i="17" s="1"/>
  <c r="K210" i="18" s="1"/>
  <c r="AK13" i="7"/>
  <c r="L212" i="17" s="1"/>
  <c r="J210" i="18" s="1"/>
  <c r="AJ13" i="7"/>
  <c r="K212" i="17" s="1"/>
  <c r="I210" i="18" s="1"/>
  <c r="AI13" i="7"/>
  <c r="J212" i="17" s="1"/>
  <c r="AH13" i="7"/>
  <c r="I212" i="17" s="1"/>
  <c r="AB13" i="7"/>
  <c r="B212" i="17" s="1"/>
  <c r="B210" i="18" s="1"/>
  <c r="O13" i="7"/>
  <c r="AT12" i="7"/>
  <c r="U211" i="17" s="1"/>
  <c r="S209" i="18" s="1"/>
  <c r="AS12" i="7"/>
  <c r="T211" i="17" s="1"/>
  <c r="R209" i="18" s="1"/>
  <c r="AR12" i="7"/>
  <c r="S211" i="17" s="1"/>
  <c r="Q209" i="18" s="1"/>
  <c r="AQ12" i="7"/>
  <c r="R211" i="17" s="1"/>
  <c r="P209" i="18" s="1"/>
  <c r="AP12" i="7"/>
  <c r="Q211" i="17" s="1"/>
  <c r="O209" i="18" s="1"/>
  <c r="AO12" i="7"/>
  <c r="P211" i="17" s="1"/>
  <c r="N209" i="18" s="1"/>
  <c r="AN12" i="7"/>
  <c r="O211" i="17" s="1"/>
  <c r="M209" i="18" s="1"/>
  <c r="AM12" i="7"/>
  <c r="N211" i="17" s="1"/>
  <c r="L209" i="18" s="1"/>
  <c r="AL12" i="7"/>
  <c r="M211" i="17" s="1"/>
  <c r="K209" i="18" s="1"/>
  <c r="AK12" i="7"/>
  <c r="L211" i="17" s="1"/>
  <c r="J209" i="18" s="1"/>
  <c r="AJ12" i="7"/>
  <c r="K211" i="17" s="1"/>
  <c r="I209" i="18" s="1"/>
  <c r="AI12" i="7"/>
  <c r="J211" i="17" s="1"/>
  <c r="AH12" i="7"/>
  <c r="I211" i="17" s="1"/>
  <c r="AB12" i="7"/>
  <c r="B211" i="17" s="1"/>
  <c r="B209" i="18" s="1"/>
  <c r="O12" i="7"/>
  <c r="AT11" i="7"/>
  <c r="U210" i="17" s="1"/>
  <c r="S208" i="18" s="1"/>
  <c r="AS11" i="7"/>
  <c r="T210" i="17" s="1"/>
  <c r="R208" i="18" s="1"/>
  <c r="AR11" i="7"/>
  <c r="S210" i="17" s="1"/>
  <c r="Q208" i="18" s="1"/>
  <c r="AQ11" i="7"/>
  <c r="R210" i="17" s="1"/>
  <c r="P208" i="18" s="1"/>
  <c r="AP11" i="7"/>
  <c r="Q210" i="17" s="1"/>
  <c r="O208" i="18" s="1"/>
  <c r="AO11" i="7"/>
  <c r="P210" i="17" s="1"/>
  <c r="N208" i="18" s="1"/>
  <c r="AN11" i="7"/>
  <c r="O210" i="17" s="1"/>
  <c r="M208" i="18" s="1"/>
  <c r="AM11" i="7"/>
  <c r="N210" i="17" s="1"/>
  <c r="L208" i="18" s="1"/>
  <c r="AL11" i="7"/>
  <c r="M210" i="17" s="1"/>
  <c r="K208" i="18" s="1"/>
  <c r="AK11" i="7"/>
  <c r="L210" i="17" s="1"/>
  <c r="J208" i="18" s="1"/>
  <c r="AJ11" i="7"/>
  <c r="K210" i="17" s="1"/>
  <c r="I208" i="18" s="1"/>
  <c r="AI11" i="7"/>
  <c r="J210" i="17" s="1"/>
  <c r="AH11" i="7"/>
  <c r="I210" i="17" s="1"/>
  <c r="AB11" i="7"/>
  <c r="B210" i="17" s="1"/>
  <c r="B208" i="18" s="1"/>
  <c r="O11" i="7"/>
  <c r="AT10" i="7"/>
  <c r="U209" i="17" s="1"/>
  <c r="S207" i="18" s="1"/>
  <c r="AS10" i="7"/>
  <c r="T209" i="17" s="1"/>
  <c r="R207" i="18" s="1"/>
  <c r="AR10" i="7"/>
  <c r="S209" i="17" s="1"/>
  <c r="Q207" i="18" s="1"/>
  <c r="AQ10" i="7"/>
  <c r="R209" i="17" s="1"/>
  <c r="P207" i="18" s="1"/>
  <c r="AP10" i="7"/>
  <c r="Q209" i="17" s="1"/>
  <c r="O207" i="18" s="1"/>
  <c r="AO10" i="7"/>
  <c r="P209" i="17" s="1"/>
  <c r="N207" i="18" s="1"/>
  <c r="AN10" i="7"/>
  <c r="O209" i="17" s="1"/>
  <c r="M207" i="18" s="1"/>
  <c r="AM10" i="7"/>
  <c r="N209" i="17" s="1"/>
  <c r="L207" i="18" s="1"/>
  <c r="AL10" i="7"/>
  <c r="M209" i="17" s="1"/>
  <c r="K207" i="18" s="1"/>
  <c r="AK10" i="7"/>
  <c r="L209" i="17" s="1"/>
  <c r="J207" i="18" s="1"/>
  <c r="AJ10" i="7"/>
  <c r="K209" i="17" s="1"/>
  <c r="I207" i="18" s="1"/>
  <c r="AI10" i="7"/>
  <c r="J209" i="17" s="1"/>
  <c r="AH10" i="7"/>
  <c r="I209" i="17" s="1"/>
  <c r="AB10" i="7"/>
  <c r="B209" i="17" s="1"/>
  <c r="B207" i="18" s="1"/>
  <c r="O10" i="7"/>
  <c r="AT9" i="7"/>
  <c r="U208" i="17" s="1"/>
  <c r="S206" i="18" s="1"/>
  <c r="AS9" i="7"/>
  <c r="T208" i="17" s="1"/>
  <c r="R206" i="18" s="1"/>
  <c r="AR9" i="7"/>
  <c r="S208" i="17" s="1"/>
  <c r="Q206" i="18" s="1"/>
  <c r="AQ9" i="7"/>
  <c r="R208" i="17" s="1"/>
  <c r="P206" i="18" s="1"/>
  <c r="AP9" i="7"/>
  <c r="Q208" i="17" s="1"/>
  <c r="O206" i="18" s="1"/>
  <c r="AO9" i="7"/>
  <c r="P208" i="17" s="1"/>
  <c r="N206" i="18" s="1"/>
  <c r="AN9" i="7"/>
  <c r="O208" i="17" s="1"/>
  <c r="M206" i="18" s="1"/>
  <c r="AM9" i="7"/>
  <c r="N208" i="17" s="1"/>
  <c r="L206" i="18" s="1"/>
  <c r="AL9" i="7"/>
  <c r="M208" i="17" s="1"/>
  <c r="K206" i="18" s="1"/>
  <c r="AK9" i="7"/>
  <c r="L208" i="17" s="1"/>
  <c r="J206" i="18" s="1"/>
  <c r="AJ9" i="7"/>
  <c r="K208" i="17" s="1"/>
  <c r="I206" i="18" s="1"/>
  <c r="AI9" i="7"/>
  <c r="J208" i="17" s="1"/>
  <c r="AH9" i="7"/>
  <c r="I208" i="17" s="1"/>
  <c r="AB9" i="7"/>
  <c r="B208" i="17" s="1"/>
  <c r="B206" i="18" s="1"/>
  <c r="O9" i="7"/>
  <c r="I75" i="23" l="1"/>
  <c r="H25" i="16" s="1"/>
  <c r="L75" i="23"/>
  <c r="K25" i="16" s="1"/>
  <c r="G75" i="23"/>
  <c r="F25" i="16" s="1"/>
  <c r="M75" i="23"/>
  <c r="L25" i="16" s="1"/>
  <c r="J62" i="24"/>
  <c r="I27" i="16" s="1"/>
  <c r="E62" i="24"/>
  <c r="D27" i="16" s="1"/>
  <c r="K62" i="24"/>
  <c r="J27" i="16" s="1"/>
  <c r="F62" i="24"/>
  <c r="E27" i="16" s="1"/>
  <c r="L62" i="24"/>
  <c r="K27" i="16" s="1"/>
  <c r="H431" i="18"/>
  <c r="T431" i="18" s="1"/>
  <c r="V434" i="17"/>
  <c r="H433" i="18"/>
  <c r="T433" i="18" s="1"/>
  <c r="V436" i="17"/>
  <c r="H435" i="18"/>
  <c r="T435" i="18" s="1"/>
  <c r="V438" i="17"/>
  <c r="H437" i="18"/>
  <c r="T437" i="18" s="1"/>
  <c r="V440" i="17"/>
  <c r="H440" i="18"/>
  <c r="T440" i="18" s="1"/>
  <c r="V443" i="17"/>
  <c r="H442" i="18"/>
  <c r="T442" i="18" s="1"/>
  <c r="V445" i="17"/>
  <c r="H333" i="18"/>
  <c r="T333" i="18" s="1"/>
  <c r="V336" i="17"/>
  <c r="H335" i="18"/>
  <c r="T335" i="18" s="1"/>
  <c r="V338" i="17"/>
  <c r="H337" i="18"/>
  <c r="T337" i="18" s="1"/>
  <c r="V340" i="17"/>
  <c r="H339" i="18"/>
  <c r="T339" i="18" s="1"/>
  <c r="V342" i="17"/>
  <c r="H341" i="18"/>
  <c r="T341" i="18" s="1"/>
  <c r="V344" i="17"/>
  <c r="H343" i="18"/>
  <c r="T343" i="18" s="1"/>
  <c r="V346" i="17"/>
  <c r="H345" i="18"/>
  <c r="T345" i="18" s="1"/>
  <c r="V348" i="17"/>
  <c r="H347" i="18"/>
  <c r="T347" i="18" s="1"/>
  <c r="V350" i="17"/>
  <c r="H349" i="18"/>
  <c r="T349" i="18" s="1"/>
  <c r="V352" i="17"/>
  <c r="H353" i="18"/>
  <c r="T353" i="18" s="1"/>
  <c r="V356" i="17"/>
  <c r="H355" i="18"/>
  <c r="T355" i="18" s="1"/>
  <c r="V358" i="17"/>
  <c r="H357" i="18"/>
  <c r="T357" i="18" s="1"/>
  <c r="V360" i="17"/>
  <c r="G62" i="24"/>
  <c r="F27" i="16" s="1"/>
  <c r="M62" i="24"/>
  <c r="L27" i="16" s="1"/>
  <c r="H62" i="24"/>
  <c r="G27" i="16" s="1"/>
  <c r="N62" i="24"/>
  <c r="M27" i="16" s="1"/>
  <c r="H430" i="18"/>
  <c r="T430" i="18" s="1"/>
  <c r="V433" i="17"/>
  <c r="H432" i="18"/>
  <c r="T432" i="18" s="1"/>
  <c r="V435" i="17"/>
  <c r="H434" i="18"/>
  <c r="T434" i="18" s="1"/>
  <c r="V437" i="17"/>
  <c r="H436" i="18"/>
  <c r="T436" i="18" s="1"/>
  <c r="V439" i="17"/>
  <c r="H438" i="18"/>
  <c r="T438" i="18" s="1"/>
  <c r="V441" i="17"/>
  <c r="H441" i="18"/>
  <c r="T441" i="18" s="1"/>
  <c r="V444" i="17"/>
  <c r="H334" i="18"/>
  <c r="T334" i="18" s="1"/>
  <c r="V337" i="17"/>
  <c r="H336" i="18"/>
  <c r="T336" i="18" s="1"/>
  <c r="V339" i="17"/>
  <c r="H338" i="18"/>
  <c r="T338" i="18" s="1"/>
  <c r="V341" i="17"/>
  <c r="H340" i="18"/>
  <c r="T340" i="18" s="1"/>
  <c r="V343" i="17"/>
  <c r="H342" i="18"/>
  <c r="T342" i="18" s="1"/>
  <c r="V345" i="17"/>
  <c r="H344" i="18"/>
  <c r="T344" i="18" s="1"/>
  <c r="V347" i="17"/>
  <c r="H346" i="18"/>
  <c r="T346" i="18" s="1"/>
  <c r="V349" i="17"/>
  <c r="H348" i="18"/>
  <c r="T348" i="18" s="1"/>
  <c r="V351" i="17"/>
  <c r="H350" i="18"/>
  <c r="T350" i="18" s="1"/>
  <c r="V353" i="17"/>
  <c r="H354" i="18"/>
  <c r="T354" i="18" s="1"/>
  <c r="V357" i="17"/>
  <c r="H356" i="18"/>
  <c r="T356" i="18" s="1"/>
  <c r="V359" i="17"/>
  <c r="H358" i="18"/>
  <c r="T358" i="18" s="1"/>
  <c r="V361" i="17"/>
  <c r="AD56" i="23"/>
  <c r="D355" i="17" s="1"/>
  <c r="D352" i="18" s="1"/>
  <c r="AD55" i="23"/>
  <c r="D354" i="17" s="1"/>
  <c r="D351" i="18" s="1"/>
  <c r="H212" i="18"/>
  <c r="T212" i="18" s="1"/>
  <c r="V214" i="17"/>
  <c r="H216" i="18"/>
  <c r="T216" i="18" s="1"/>
  <c r="V218" i="17"/>
  <c r="H207" i="18"/>
  <c r="T207" i="18" s="1"/>
  <c r="V209" i="17"/>
  <c r="H211" i="18"/>
  <c r="T211" i="18" s="1"/>
  <c r="V213" i="17"/>
  <c r="H215" i="18"/>
  <c r="T215" i="18" s="1"/>
  <c r="V217" i="17"/>
  <c r="H219" i="18"/>
  <c r="T219" i="18" s="1"/>
  <c r="V221" i="17"/>
  <c r="H208" i="18"/>
  <c r="T208" i="18" s="1"/>
  <c r="V210" i="17"/>
  <c r="H220" i="18"/>
  <c r="T220" i="18" s="1"/>
  <c r="V222" i="17"/>
  <c r="H218" i="18"/>
  <c r="T218" i="18" s="1"/>
  <c r="V220" i="17"/>
  <c r="H206" i="18"/>
  <c r="T206" i="18" s="1"/>
  <c r="V208" i="17"/>
  <c r="H210" i="18"/>
  <c r="T210" i="18" s="1"/>
  <c r="V212" i="17"/>
  <c r="H214" i="18"/>
  <c r="T214" i="18" s="1"/>
  <c r="V216" i="17"/>
  <c r="H209" i="18"/>
  <c r="T209" i="18" s="1"/>
  <c r="V211" i="17"/>
  <c r="H213" i="18"/>
  <c r="T213" i="18" s="1"/>
  <c r="V215" i="17"/>
  <c r="H217" i="18"/>
  <c r="T217" i="18" s="1"/>
  <c r="V219" i="17"/>
  <c r="H413" i="18"/>
  <c r="T413" i="18" s="1"/>
  <c r="V416" i="17"/>
  <c r="H414" i="18"/>
  <c r="T414" i="18" s="1"/>
  <c r="V417" i="17"/>
  <c r="H417" i="18"/>
  <c r="T417" i="18" s="1"/>
  <c r="V420" i="17"/>
  <c r="H418" i="18"/>
  <c r="T418" i="18" s="1"/>
  <c r="V421" i="17"/>
  <c r="O100" i="4"/>
  <c r="H416" i="18"/>
  <c r="T416" i="18" s="1"/>
  <c r="V419" i="17"/>
  <c r="H415" i="18"/>
  <c r="T415" i="18" s="1"/>
  <c r="V418" i="17"/>
  <c r="L10" i="16"/>
  <c r="H10" i="16"/>
  <c r="D10" i="16"/>
  <c r="K10" i="16"/>
  <c r="G10" i="16"/>
  <c r="C10" i="16"/>
  <c r="O24" i="7"/>
  <c r="O35" i="24"/>
  <c r="O19" i="24"/>
  <c r="O27" i="24"/>
  <c r="O43" i="24"/>
  <c r="O23" i="24"/>
  <c r="O39" i="24"/>
  <c r="O59" i="24"/>
  <c r="O15" i="24"/>
  <c r="O55" i="24"/>
  <c r="O31" i="24"/>
  <c r="O51" i="24"/>
  <c r="O37" i="23"/>
  <c r="O67" i="23"/>
  <c r="O12" i="23"/>
  <c r="O22" i="23"/>
  <c r="O27" i="23"/>
  <c r="O47" i="23"/>
  <c r="O72" i="23"/>
  <c r="AD10" i="23"/>
  <c r="D336" i="17" s="1"/>
  <c r="D333" i="18" s="1"/>
  <c r="AD45" i="23"/>
  <c r="D350" i="17" s="1"/>
  <c r="D347" i="18" s="1"/>
  <c r="AD25" i="23"/>
  <c r="D342" i="17" s="1"/>
  <c r="D339" i="18" s="1"/>
  <c r="AD26" i="23"/>
  <c r="D343" i="17" s="1"/>
  <c r="D340" i="18" s="1"/>
  <c r="O42" i="23"/>
  <c r="O17" i="23"/>
  <c r="O32" i="23"/>
  <c r="O62" i="23"/>
  <c r="AD11" i="23"/>
  <c r="D337" i="17" s="1"/>
  <c r="D334" i="18" s="1"/>
  <c r="AD46" i="23"/>
  <c r="D351" i="17" s="1"/>
  <c r="D348" i="18" s="1"/>
  <c r="O52" i="23"/>
  <c r="AD65" i="23"/>
  <c r="D358" i="17" s="1"/>
  <c r="D355" i="18" s="1"/>
  <c r="AD30" i="24"/>
  <c r="D438" i="17" s="1"/>
  <c r="D435" i="18" s="1"/>
  <c r="AD50" i="24"/>
  <c r="D443" i="17" s="1"/>
  <c r="D440" i="18" s="1"/>
  <c r="AD58" i="24"/>
  <c r="D445" i="17" s="1"/>
  <c r="D442" i="18" s="1"/>
  <c r="AD34" i="24"/>
  <c r="D439" i="17" s="1"/>
  <c r="D436" i="18" s="1"/>
  <c r="AD10" i="24"/>
  <c r="D433" i="17" s="1"/>
  <c r="D430" i="18" s="1"/>
  <c r="AD22" i="24"/>
  <c r="D436" i="17" s="1"/>
  <c r="D433" i="18" s="1"/>
  <c r="AD38" i="24"/>
  <c r="D440" i="17" s="1"/>
  <c r="D437" i="18" s="1"/>
  <c r="AD54" i="24"/>
  <c r="D444" i="17" s="1"/>
  <c r="D441" i="18" s="1"/>
  <c r="AD18" i="24"/>
  <c r="D435" i="17" s="1"/>
  <c r="D432" i="18" s="1"/>
  <c r="AD14" i="24"/>
  <c r="D434" i="17" s="1"/>
  <c r="D431" i="18" s="1"/>
  <c r="AD26" i="24"/>
  <c r="D437" i="17" s="1"/>
  <c r="D434" i="18" s="1"/>
  <c r="AD42" i="24"/>
  <c r="D441" i="17" s="1"/>
  <c r="D438" i="18" s="1"/>
  <c r="AD35" i="23"/>
  <c r="D346" i="17" s="1"/>
  <c r="D343" i="18" s="1"/>
  <c r="AD36" i="23"/>
  <c r="D347" i="17" s="1"/>
  <c r="D344" i="18" s="1"/>
  <c r="AD60" i="23"/>
  <c r="D356" i="17" s="1"/>
  <c r="D353" i="18" s="1"/>
  <c r="AD61" i="23"/>
  <c r="D357" i="17" s="1"/>
  <c r="D354" i="18" s="1"/>
  <c r="AD70" i="23"/>
  <c r="D360" i="17" s="1"/>
  <c r="D357" i="18" s="1"/>
  <c r="AD71" i="23"/>
  <c r="D361" i="17" s="1"/>
  <c r="D358" i="18" s="1"/>
  <c r="AD20" i="23"/>
  <c r="D340" i="17" s="1"/>
  <c r="D337" i="18" s="1"/>
  <c r="AD21" i="23"/>
  <c r="D341" i="17" s="1"/>
  <c r="D338" i="18" s="1"/>
  <c r="AD40" i="23"/>
  <c r="D348" i="17" s="1"/>
  <c r="D345" i="18" s="1"/>
  <c r="AD41" i="23"/>
  <c r="D349" i="17" s="1"/>
  <c r="D346" i="18" s="1"/>
  <c r="AD66" i="23"/>
  <c r="D359" i="17" s="1"/>
  <c r="D356" i="18" s="1"/>
  <c r="AD15" i="23"/>
  <c r="D338" i="17" s="1"/>
  <c r="D335" i="18" s="1"/>
  <c r="AD16" i="23"/>
  <c r="D339" i="17" s="1"/>
  <c r="D336" i="18" s="1"/>
  <c r="AD30" i="23"/>
  <c r="D344" i="17" s="1"/>
  <c r="D341" i="18" s="1"/>
  <c r="AD31" i="23"/>
  <c r="D345" i="17" s="1"/>
  <c r="D342" i="18" s="1"/>
  <c r="AD50" i="23"/>
  <c r="D352" i="17" s="1"/>
  <c r="D349" i="18" s="1"/>
  <c r="AD51" i="23"/>
  <c r="D353" i="17" s="1"/>
  <c r="D350" i="18" s="1"/>
  <c r="N25" i="16" l="1"/>
  <c r="H50" i="16" s="1"/>
  <c r="O62" i="24"/>
  <c r="N27" i="16"/>
  <c r="O75" i="23"/>
  <c r="B10" i="8"/>
  <c r="B11" i="8"/>
  <c r="B12" i="8"/>
  <c r="B13" i="8"/>
  <c r="B14" i="8"/>
  <c r="B15" i="8"/>
  <c r="B16" i="8"/>
  <c r="B17" i="8"/>
  <c r="B18" i="8"/>
  <c r="B19" i="8"/>
  <c r="B20" i="8"/>
  <c r="B21" i="8"/>
  <c r="B22" i="8"/>
  <c r="B23" i="8"/>
  <c r="B24" i="8"/>
  <c r="B25" i="8"/>
  <c r="B26" i="8"/>
  <c r="B27" i="8"/>
  <c r="B28" i="8"/>
  <c r="B9" i="8"/>
  <c r="B76" i="22"/>
  <c r="B77" i="22"/>
  <c r="B78" i="22"/>
  <c r="B79" i="22"/>
  <c r="B80" i="22"/>
  <c r="B81" i="22"/>
  <c r="B82" i="22"/>
  <c r="B83" i="22"/>
  <c r="B84" i="22"/>
  <c r="B75" i="22"/>
  <c r="B63" i="22"/>
  <c r="B64" i="22"/>
  <c r="B65" i="22"/>
  <c r="B66" i="22"/>
  <c r="B67" i="22"/>
  <c r="B68" i="22"/>
  <c r="B69" i="22"/>
  <c r="B70" i="22"/>
  <c r="B71" i="22"/>
  <c r="B62" i="22"/>
  <c r="B50" i="22"/>
  <c r="B51" i="22"/>
  <c r="B52" i="22"/>
  <c r="B53" i="22"/>
  <c r="B54" i="22"/>
  <c r="B55" i="22"/>
  <c r="B56" i="22"/>
  <c r="B57" i="22"/>
  <c r="B58" i="22"/>
  <c r="B49" i="22"/>
  <c r="B37" i="22"/>
  <c r="B38" i="22"/>
  <c r="B39" i="22"/>
  <c r="B40" i="22"/>
  <c r="B41" i="22"/>
  <c r="B42" i="22"/>
  <c r="B43" i="22"/>
  <c r="B44" i="22"/>
  <c r="B45" i="22"/>
  <c r="B36" i="22"/>
  <c r="B24" i="22"/>
  <c r="B25" i="22"/>
  <c r="B26" i="22"/>
  <c r="B27" i="22"/>
  <c r="B28" i="22"/>
  <c r="B29" i="22"/>
  <c r="B30" i="22"/>
  <c r="B31" i="22"/>
  <c r="B32" i="22"/>
  <c r="B23" i="22"/>
  <c r="B17" i="22"/>
  <c r="B18" i="22"/>
  <c r="B19" i="22"/>
  <c r="B11" i="22"/>
  <c r="B12" i="22"/>
  <c r="B13" i="22"/>
  <c r="B14" i="22"/>
  <c r="B15" i="22"/>
  <c r="B16" i="22"/>
  <c r="B10" i="22"/>
  <c r="AT71" i="22"/>
  <c r="U177" i="17" s="1"/>
  <c r="S175" i="18" s="1"/>
  <c r="AS71" i="22"/>
  <c r="T177" i="17" s="1"/>
  <c r="R175" i="18" s="1"/>
  <c r="AR71" i="22"/>
  <c r="S177" i="17" s="1"/>
  <c r="Q175" i="18" s="1"/>
  <c r="AQ71" i="22"/>
  <c r="R177" i="17" s="1"/>
  <c r="P175" i="18" s="1"/>
  <c r="AP71" i="22"/>
  <c r="Q177" i="17" s="1"/>
  <c r="O175" i="18" s="1"/>
  <c r="AO71" i="22"/>
  <c r="P177" i="17" s="1"/>
  <c r="N175" i="18" s="1"/>
  <c r="AN71" i="22"/>
  <c r="O177" i="17" s="1"/>
  <c r="M175" i="18" s="1"/>
  <c r="AM71" i="22"/>
  <c r="N177" i="17" s="1"/>
  <c r="L175" i="18" s="1"/>
  <c r="AL71" i="22"/>
  <c r="M177" i="17" s="1"/>
  <c r="K175" i="18" s="1"/>
  <c r="AK71" i="22"/>
  <c r="L177" i="17" s="1"/>
  <c r="J175" i="18" s="1"/>
  <c r="AJ71" i="22"/>
  <c r="K177" i="17" s="1"/>
  <c r="I175" i="18" s="1"/>
  <c r="AI71" i="22"/>
  <c r="J177" i="17" s="1"/>
  <c r="AH71" i="22"/>
  <c r="I177" i="17" s="1"/>
  <c r="AB71" i="22"/>
  <c r="B177" i="17" s="1"/>
  <c r="B175" i="18" s="1"/>
  <c r="O71" i="22"/>
  <c r="AT70" i="22"/>
  <c r="U176" i="17" s="1"/>
  <c r="S174" i="18" s="1"/>
  <c r="AS70" i="22"/>
  <c r="T176" i="17" s="1"/>
  <c r="R174" i="18" s="1"/>
  <c r="AR70" i="22"/>
  <c r="S176" i="17" s="1"/>
  <c r="Q174" i="18" s="1"/>
  <c r="AQ70" i="22"/>
  <c r="R176" i="17" s="1"/>
  <c r="P174" i="18" s="1"/>
  <c r="AP70" i="22"/>
  <c r="Q176" i="17" s="1"/>
  <c r="O174" i="18" s="1"/>
  <c r="AO70" i="22"/>
  <c r="P176" i="17" s="1"/>
  <c r="N174" i="18" s="1"/>
  <c r="AN70" i="22"/>
  <c r="O176" i="17" s="1"/>
  <c r="M174" i="18" s="1"/>
  <c r="AM70" i="22"/>
  <c r="N176" i="17" s="1"/>
  <c r="L174" i="18" s="1"/>
  <c r="AL70" i="22"/>
  <c r="M176" i="17" s="1"/>
  <c r="K174" i="18" s="1"/>
  <c r="AK70" i="22"/>
  <c r="L176" i="17" s="1"/>
  <c r="J174" i="18" s="1"/>
  <c r="AJ70" i="22"/>
  <c r="K176" i="17" s="1"/>
  <c r="I174" i="18" s="1"/>
  <c r="AI70" i="22"/>
  <c r="J176" i="17" s="1"/>
  <c r="AH70" i="22"/>
  <c r="I176" i="17" s="1"/>
  <c r="AB70" i="22"/>
  <c r="B176" i="17" s="1"/>
  <c r="B174" i="18" s="1"/>
  <c r="O70" i="22"/>
  <c r="AT69" i="22"/>
  <c r="U175" i="17" s="1"/>
  <c r="S173" i="18" s="1"/>
  <c r="AS69" i="22"/>
  <c r="T175" i="17" s="1"/>
  <c r="R173" i="18" s="1"/>
  <c r="AR69" i="22"/>
  <c r="S175" i="17" s="1"/>
  <c r="Q173" i="18" s="1"/>
  <c r="AQ69" i="22"/>
  <c r="R175" i="17" s="1"/>
  <c r="P173" i="18" s="1"/>
  <c r="AP69" i="22"/>
  <c r="Q175" i="17" s="1"/>
  <c r="O173" i="18" s="1"/>
  <c r="AO69" i="22"/>
  <c r="P175" i="17" s="1"/>
  <c r="N173" i="18" s="1"/>
  <c r="AN69" i="22"/>
  <c r="O175" i="17" s="1"/>
  <c r="M173" i="18" s="1"/>
  <c r="AM69" i="22"/>
  <c r="N175" i="17" s="1"/>
  <c r="L173" i="18" s="1"/>
  <c r="AL69" i="22"/>
  <c r="M175" i="17" s="1"/>
  <c r="K173" i="18" s="1"/>
  <c r="AK69" i="22"/>
  <c r="L175" i="17" s="1"/>
  <c r="J173" i="18" s="1"/>
  <c r="AJ69" i="22"/>
  <c r="K175" i="17" s="1"/>
  <c r="I173" i="18" s="1"/>
  <c r="AI69" i="22"/>
  <c r="J175" i="17" s="1"/>
  <c r="AH69" i="22"/>
  <c r="I175" i="17" s="1"/>
  <c r="AB69" i="22"/>
  <c r="B175" i="17" s="1"/>
  <c r="B173" i="18" s="1"/>
  <c r="O69" i="22"/>
  <c r="AT68" i="22"/>
  <c r="U174" i="17" s="1"/>
  <c r="S172" i="18" s="1"/>
  <c r="AS68" i="22"/>
  <c r="T174" i="17" s="1"/>
  <c r="R172" i="18" s="1"/>
  <c r="AR68" i="22"/>
  <c r="S174" i="17" s="1"/>
  <c r="Q172" i="18" s="1"/>
  <c r="AQ68" i="22"/>
  <c r="R174" i="17" s="1"/>
  <c r="P172" i="18" s="1"/>
  <c r="AP68" i="22"/>
  <c r="Q174" i="17" s="1"/>
  <c r="O172" i="18" s="1"/>
  <c r="AO68" i="22"/>
  <c r="P174" i="17" s="1"/>
  <c r="N172" i="18" s="1"/>
  <c r="AN68" i="22"/>
  <c r="O174" i="17" s="1"/>
  <c r="M172" i="18" s="1"/>
  <c r="AM68" i="22"/>
  <c r="N174" i="17" s="1"/>
  <c r="L172" i="18" s="1"/>
  <c r="AL68" i="22"/>
  <c r="M174" i="17" s="1"/>
  <c r="K172" i="18" s="1"/>
  <c r="AK68" i="22"/>
  <c r="L174" i="17" s="1"/>
  <c r="J172" i="18" s="1"/>
  <c r="AJ68" i="22"/>
  <c r="K174" i="17" s="1"/>
  <c r="I172" i="18" s="1"/>
  <c r="AI68" i="22"/>
  <c r="J174" i="17" s="1"/>
  <c r="AH68" i="22"/>
  <c r="I174" i="17" s="1"/>
  <c r="AB68" i="22"/>
  <c r="B174" i="17" s="1"/>
  <c r="B172" i="18" s="1"/>
  <c r="O68" i="22"/>
  <c r="AT67" i="22"/>
  <c r="U173" i="17" s="1"/>
  <c r="S171" i="18" s="1"/>
  <c r="AS67" i="22"/>
  <c r="T173" i="17" s="1"/>
  <c r="R171" i="18" s="1"/>
  <c r="AR67" i="22"/>
  <c r="S173" i="17" s="1"/>
  <c r="Q171" i="18" s="1"/>
  <c r="AQ67" i="22"/>
  <c r="R173" i="17" s="1"/>
  <c r="P171" i="18" s="1"/>
  <c r="AP67" i="22"/>
  <c r="Q173" i="17" s="1"/>
  <c r="O171" i="18" s="1"/>
  <c r="AO67" i="22"/>
  <c r="P173" i="17" s="1"/>
  <c r="N171" i="18" s="1"/>
  <c r="AN67" i="22"/>
  <c r="O173" i="17" s="1"/>
  <c r="M171" i="18" s="1"/>
  <c r="AM67" i="22"/>
  <c r="N173" i="17" s="1"/>
  <c r="L171" i="18" s="1"/>
  <c r="AL67" i="22"/>
  <c r="M173" i="17" s="1"/>
  <c r="K171" i="18" s="1"/>
  <c r="AK67" i="22"/>
  <c r="L173" i="17" s="1"/>
  <c r="J171" i="18" s="1"/>
  <c r="AJ67" i="22"/>
  <c r="K173" i="17" s="1"/>
  <c r="I171" i="18" s="1"/>
  <c r="AI67" i="22"/>
  <c r="J173" i="17" s="1"/>
  <c r="AH67" i="22"/>
  <c r="I173" i="17" s="1"/>
  <c r="AB67" i="22"/>
  <c r="B173" i="17" s="1"/>
  <c r="B171" i="18" s="1"/>
  <c r="O67" i="22"/>
  <c r="AT66" i="22"/>
  <c r="U172" i="17" s="1"/>
  <c r="S170" i="18" s="1"/>
  <c r="AS66" i="22"/>
  <c r="T172" i="17" s="1"/>
  <c r="R170" i="18" s="1"/>
  <c r="AR66" i="22"/>
  <c r="S172" i="17" s="1"/>
  <c r="Q170" i="18" s="1"/>
  <c r="AQ66" i="22"/>
  <c r="R172" i="17" s="1"/>
  <c r="P170" i="18" s="1"/>
  <c r="AP66" i="22"/>
  <c r="Q172" i="17" s="1"/>
  <c r="O170" i="18" s="1"/>
  <c r="AO66" i="22"/>
  <c r="P172" i="17" s="1"/>
  <c r="N170" i="18" s="1"/>
  <c r="AN66" i="22"/>
  <c r="O172" i="17" s="1"/>
  <c r="M170" i="18" s="1"/>
  <c r="AM66" i="22"/>
  <c r="N172" i="17" s="1"/>
  <c r="L170" i="18" s="1"/>
  <c r="AL66" i="22"/>
  <c r="M172" i="17" s="1"/>
  <c r="K170" i="18" s="1"/>
  <c r="AK66" i="22"/>
  <c r="L172" i="17" s="1"/>
  <c r="J170" i="18" s="1"/>
  <c r="AJ66" i="22"/>
  <c r="K172" i="17" s="1"/>
  <c r="I170" i="18" s="1"/>
  <c r="AI66" i="22"/>
  <c r="J172" i="17" s="1"/>
  <c r="AH66" i="22"/>
  <c r="I172" i="17" s="1"/>
  <c r="AB66" i="22"/>
  <c r="B172" i="17" s="1"/>
  <c r="B170" i="18" s="1"/>
  <c r="O66" i="22"/>
  <c r="AT65" i="22"/>
  <c r="U171" i="17" s="1"/>
  <c r="S169" i="18" s="1"/>
  <c r="AS65" i="22"/>
  <c r="T171" i="17" s="1"/>
  <c r="R169" i="18" s="1"/>
  <c r="AR65" i="22"/>
  <c r="S171" i="17" s="1"/>
  <c r="Q169" i="18" s="1"/>
  <c r="AQ65" i="22"/>
  <c r="R171" i="17" s="1"/>
  <c r="P169" i="18" s="1"/>
  <c r="AP65" i="22"/>
  <c r="Q171" i="17" s="1"/>
  <c r="O169" i="18" s="1"/>
  <c r="AO65" i="22"/>
  <c r="P171" i="17" s="1"/>
  <c r="N169" i="18" s="1"/>
  <c r="AN65" i="22"/>
  <c r="O171" i="17" s="1"/>
  <c r="M169" i="18" s="1"/>
  <c r="AM65" i="22"/>
  <c r="N171" i="17" s="1"/>
  <c r="L169" i="18" s="1"/>
  <c r="AL65" i="22"/>
  <c r="M171" i="17" s="1"/>
  <c r="K169" i="18" s="1"/>
  <c r="AK65" i="22"/>
  <c r="L171" i="17" s="1"/>
  <c r="J169" i="18" s="1"/>
  <c r="AJ65" i="22"/>
  <c r="K171" i="17" s="1"/>
  <c r="I169" i="18" s="1"/>
  <c r="AI65" i="22"/>
  <c r="J171" i="17" s="1"/>
  <c r="AH65" i="22"/>
  <c r="I171" i="17" s="1"/>
  <c r="AB65" i="22"/>
  <c r="B171" i="17" s="1"/>
  <c r="B169" i="18" s="1"/>
  <c r="O65" i="22"/>
  <c r="AT64" i="22"/>
  <c r="U170" i="17" s="1"/>
  <c r="S168" i="18" s="1"/>
  <c r="AS64" i="22"/>
  <c r="T170" i="17" s="1"/>
  <c r="R168" i="18" s="1"/>
  <c r="AR64" i="22"/>
  <c r="S170" i="17" s="1"/>
  <c r="Q168" i="18" s="1"/>
  <c r="AQ64" i="22"/>
  <c r="R170" i="17" s="1"/>
  <c r="P168" i="18" s="1"/>
  <c r="AP64" i="22"/>
  <c r="Q170" i="17" s="1"/>
  <c r="O168" i="18" s="1"/>
  <c r="AO64" i="22"/>
  <c r="P170" i="17" s="1"/>
  <c r="N168" i="18" s="1"/>
  <c r="AN64" i="22"/>
  <c r="O170" i="17" s="1"/>
  <c r="M168" i="18" s="1"/>
  <c r="AM64" i="22"/>
  <c r="N170" i="17" s="1"/>
  <c r="L168" i="18" s="1"/>
  <c r="AL64" i="22"/>
  <c r="M170" i="17" s="1"/>
  <c r="K168" i="18" s="1"/>
  <c r="AK64" i="22"/>
  <c r="L170" i="17" s="1"/>
  <c r="J168" i="18" s="1"/>
  <c r="AJ64" i="22"/>
  <c r="K170" i="17" s="1"/>
  <c r="I168" i="18" s="1"/>
  <c r="AI64" i="22"/>
  <c r="J170" i="17" s="1"/>
  <c r="AH64" i="22"/>
  <c r="I170" i="17" s="1"/>
  <c r="AB64" i="22"/>
  <c r="B170" i="17" s="1"/>
  <c r="B168" i="18" s="1"/>
  <c r="O64" i="22"/>
  <c r="AT63" i="22"/>
  <c r="U169" i="17" s="1"/>
  <c r="S167" i="18" s="1"/>
  <c r="AS63" i="22"/>
  <c r="T169" i="17" s="1"/>
  <c r="R167" i="18" s="1"/>
  <c r="AR63" i="22"/>
  <c r="S169" i="17" s="1"/>
  <c r="Q167" i="18" s="1"/>
  <c r="AQ63" i="22"/>
  <c r="R169" i="17" s="1"/>
  <c r="P167" i="18" s="1"/>
  <c r="AP63" i="22"/>
  <c r="Q169" i="17" s="1"/>
  <c r="O167" i="18" s="1"/>
  <c r="AO63" i="22"/>
  <c r="P169" i="17" s="1"/>
  <c r="N167" i="18" s="1"/>
  <c r="AN63" i="22"/>
  <c r="O169" i="17" s="1"/>
  <c r="M167" i="18" s="1"/>
  <c r="AM63" i="22"/>
  <c r="N169" i="17" s="1"/>
  <c r="L167" i="18" s="1"/>
  <c r="AL63" i="22"/>
  <c r="M169" i="17" s="1"/>
  <c r="K167" i="18" s="1"/>
  <c r="AK63" i="22"/>
  <c r="L169" i="17" s="1"/>
  <c r="J167" i="18" s="1"/>
  <c r="AJ63" i="22"/>
  <c r="K169" i="17" s="1"/>
  <c r="I167" i="18" s="1"/>
  <c r="AI63" i="22"/>
  <c r="J169" i="17" s="1"/>
  <c r="AH63" i="22"/>
  <c r="I169" i="17" s="1"/>
  <c r="AB63" i="22"/>
  <c r="B169" i="17" s="1"/>
  <c r="B167" i="18" s="1"/>
  <c r="O63" i="22"/>
  <c r="AT62" i="22"/>
  <c r="U168" i="17" s="1"/>
  <c r="S166" i="18" s="1"/>
  <c r="AS62" i="22"/>
  <c r="T168" i="17" s="1"/>
  <c r="R166" i="18" s="1"/>
  <c r="AR62" i="22"/>
  <c r="S168" i="17" s="1"/>
  <c r="Q166" i="18" s="1"/>
  <c r="AQ62" i="22"/>
  <c r="R168" i="17" s="1"/>
  <c r="P166" i="18" s="1"/>
  <c r="AP62" i="22"/>
  <c r="Q168" i="17" s="1"/>
  <c r="O166" i="18" s="1"/>
  <c r="AO62" i="22"/>
  <c r="P168" i="17" s="1"/>
  <c r="N166" i="18" s="1"/>
  <c r="AN62" i="22"/>
  <c r="O168" i="17" s="1"/>
  <c r="M166" i="18" s="1"/>
  <c r="AM62" i="22"/>
  <c r="N168" i="17" s="1"/>
  <c r="L166" i="18" s="1"/>
  <c r="AL62" i="22"/>
  <c r="M168" i="17" s="1"/>
  <c r="K166" i="18" s="1"/>
  <c r="AK62" i="22"/>
  <c r="L168" i="17" s="1"/>
  <c r="J166" i="18" s="1"/>
  <c r="AJ62" i="22"/>
  <c r="K168" i="17" s="1"/>
  <c r="I166" i="18" s="1"/>
  <c r="AI62" i="22"/>
  <c r="J168" i="17" s="1"/>
  <c r="AH62" i="22"/>
  <c r="I168" i="17" s="1"/>
  <c r="AB62" i="22"/>
  <c r="B168" i="17" s="1"/>
  <c r="B166" i="18" s="1"/>
  <c r="O62" i="22"/>
  <c r="N85" i="22"/>
  <c r="M85" i="22"/>
  <c r="L85" i="22"/>
  <c r="K85" i="22"/>
  <c r="J85" i="22"/>
  <c r="I85" i="22"/>
  <c r="H85" i="22"/>
  <c r="G85" i="22"/>
  <c r="F85" i="22"/>
  <c r="E85" i="22"/>
  <c r="D85" i="22"/>
  <c r="C85" i="22"/>
  <c r="AT84" i="22"/>
  <c r="U187" i="17" s="1"/>
  <c r="S185" i="18" s="1"/>
  <c r="AS84" i="22"/>
  <c r="T187" i="17" s="1"/>
  <c r="R185" i="18" s="1"/>
  <c r="AR84" i="22"/>
  <c r="S187" i="17" s="1"/>
  <c r="Q185" i="18" s="1"/>
  <c r="AQ84" i="22"/>
  <c r="R187" i="17" s="1"/>
  <c r="P185" i="18" s="1"/>
  <c r="AP84" i="22"/>
  <c r="Q187" i="17" s="1"/>
  <c r="O185" i="18" s="1"/>
  <c r="AO84" i="22"/>
  <c r="P187" i="17" s="1"/>
  <c r="N185" i="18" s="1"/>
  <c r="AN84" i="22"/>
  <c r="O187" i="17" s="1"/>
  <c r="M185" i="18" s="1"/>
  <c r="AM84" i="22"/>
  <c r="N187" i="17" s="1"/>
  <c r="L185" i="18" s="1"/>
  <c r="AL84" i="22"/>
  <c r="M187" i="17" s="1"/>
  <c r="K185" i="18" s="1"/>
  <c r="AK84" i="22"/>
  <c r="L187" i="17" s="1"/>
  <c r="J185" i="18" s="1"/>
  <c r="AJ84" i="22"/>
  <c r="K187" i="17" s="1"/>
  <c r="I185" i="18" s="1"/>
  <c r="AI84" i="22"/>
  <c r="J187" i="17" s="1"/>
  <c r="AH84" i="22"/>
  <c r="I187" i="17" s="1"/>
  <c r="AB84" i="22"/>
  <c r="B187" i="17" s="1"/>
  <c r="B185" i="18" s="1"/>
  <c r="O84" i="22"/>
  <c r="AT83" i="22"/>
  <c r="U186" i="17" s="1"/>
  <c r="S184" i="18" s="1"/>
  <c r="AS83" i="22"/>
  <c r="T186" i="17" s="1"/>
  <c r="R184" i="18" s="1"/>
  <c r="AR83" i="22"/>
  <c r="S186" i="17" s="1"/>
  <c r="Q184" i="18" s="1"/>
  <c r="AQ83" i="22"/>
  <c r="R186" i="17" s="1"/>
  <c r="P184" i="18" s="1"/>
  <c r="AP83" i="22"/>
  <c r="Q186" i="17" s="1"/>
  <c r="O184" i="18" s="1"/>
  <c r="AO83" i="22"/>
  <c r="P186" i="17" s="1"/>
  <c r="N184" i="18" s="1"/>
  <c r="AN83" i="22"/>
  <c r="O186" i="17" s="1"/>
  <c r="M184" i="18" s="1"/>
  <c r="AM83" i="22"/>
  <c r="N186" i="17" s="1"/>
  <c r="L184" i="18" s="1"/>
  <c r="AL83" i="22"/>
  <c r="M186" i="17" s="1"/>
  <c r="K184" i="18" s="1"/>
  <c r="AK83" i="22"/>
  <c r="L186" i="17" s="1"/>
  <c r="J184" i="18" s="1"/>
  <c r="AJ83" i="22"/>
  <c r="K186" i="17" s="1"/>
  <c r="I184" i="18" s="1"/>
  <c r="AI83" i="22"/>
  <c r="J186" i="17" s="1"/>
  <c r="AH83" i="22"/>
  <c r="I186" i="17" s="1"/>
  <c r="AB83" i="22"/>
  <c r="B186" i="17" s="1"/>
  <c r="B184" i="18" s="1"/>
  <c r="O83" i="22"/>
  <c r="AT82" i="22"/>
  <c r="U185" i="17" s="1"/>
  <c r="S183" i="18" s="1"/>
  <c r="AS82" i="22"/>
  <c r="T185" i="17" s="1"/>
  <c r="R183" i="18" s="1"/>
  <c r="AR82" i="22"/>
  <c r="S185" i="17" s="1"/>
  <c r="Q183" i="18" s="1"/>
  <c r="AQ82" i="22"/>
  <c r="R185" i="17" s="1"/>
  <c r="P183" i="18" s="1"/>
  <c r="AP82" i="22"/>
  <c r="Q185" i="17" s="1"/>
  <c r="O183" i="18" s="1"/>
  <c r="AO82" i="22"/>
  <c r="P185" i="17" s="1"/>
  <c r="N183" i="18" s="1"/>
  <c r="AN82" i="22"/>
  <c r="O185" i="17" s="1"/>
  <c r="M183" i="18" s="1"/>
  <c r="AM82" i="22"/>
  <c r="N185" i="17" s="1"/>
  <c r="L183" i="18" s="1"/>
  <c r="AL82" i="22"/>
  <c r="M185" i="17" s="1"/>
  <c r="K183" i="18" s="1"/>
  <c r="AK82" i="22"/>
  <c r="L185" i="17" s="1"/>
  <c r="J183" i="18" s="1"/>
  <c r="AJ82" i="22"/>
  <c r="K185" i="17" s="1"/>
  <c r="I183" i="18" s="1"/>
  <c r="AI82" i="22"/>
  <c r="J185" i="17" s="1"/>
  <c r="AH82" i="22"/>
  <c r="I185" i="17" s="1"/>
  <c r="AB82" i="22"/>
  <c r="B185" i="17" s="1"/>
  <c r="B183" i="18" s="1"/>
  <c r="O82" i="22"/>
  <c r="AT81" i="22"/>
  <c r="U184" i="17" s="1"/>
  <c r="S182" i="18" s="1"/>
  <c r="AS81" i="22"/>
  <c r="T184" i="17" s="1"/>
  <c r="R182" i="18" s="1"/>
  <c r="AR81" i="22"/>
  <c r="S184" i="17" s="1"/>
  <c r="Q182" i="18" s="1"/>
  <c r="AQ81" i="22"/>
  <c r="R184" i="17" s="1"/>
  <c r="P182" i="18" s="1"/>
  <c r="AP81" i="22"/>
  <c r="Q184" i="17" s="1"/>
  <c r="O182" i="18" s="1"/>
  <c r="AO81" i="22"/>
  <c r="P184" i="17" s="1"/>
  <c r="N182" i="18" s="1"/>
  <c r="AN81" i="22"/>
  <c r="O184" i="17" s="1"/>
  <c r="M182" i="18" s="1"/>
  <c r="AM81" i="22"/>
  <c r="N184" i="17" s="1"/>
  <c r="L182" i="18" s="1"/>
  <c r="AL81" i="22"/>
  <c r="M184" i="17" s="1"/>
  <c r="K182" i="18" s="1"/>
  <c r="AK81" i="22"/>
  <c r="L184" i="17" s="1"/>
  <c r="J182" i="18" s="1"/>
  <c r="AJ81" i="22"/>
  <c r="K184" i="17" s="1"/>
  <c r="I182" i="18" s="1"/>
  <c r="AI81" i="22"/>
  <c r="J184" i="17" s="1"/>
  <c r="AH81" i="22"/>
  <c r="I184" i="17" s="1"/>
  <c r="AB81" i="22"/>
  <c r="B184" i="17" s="1"/>
  <c r="B182" i="18" s="1"/>
  <c r="O81" i="22"/>
  <c r="AT80" i="22"/>
  <c r="U183" i="17" s="1"/>
  <c r="S181" i="18" s="1"/>
  <c r="AS80" i="22"/>
  <c r="T183" i="17" s="1"/>
  <c r="R181" i="18" s="1"/>
  <c r="AR80" i="22"/>
  <c r="S183" i="17" s="1"/>
  <c r="Q181" i="18" s="1"/>
  <c r="AQ80" i="22"/>
  <c r="R183" i="17" s="1"/>
  <c r="P181" i="18" s="1"/>
  <c r="AP80" i="22"/>
  <c r="Q183" i="17" s="1"/>
  <c r="O181" i="18" s="1"/>
  <c r="AO80" i="22"/>
  <c r="P183" i="17" s="1"/>
  <c r="N181" i="18" s="1"/>
  <c r="AN80" i="22"/>
  <c r="O183" i="17" s="1"/>
  <c r="M181" i="18" s="1"/>
  <c r="AM80" i="22"/>
  <c r="N183" i="17" s="1"/>
  <c r="L181" i="18" s="1"/>
  <c r="AL80" i="22"/>
  <c r="M183" i="17" s="1"/>
  <c r="K181" i="18" s="1"/>
  <c r="AK80" i="22"/>
  <c r="L183" i="17" s="1"/>
  <c r="J181" i="18" s="1"/>
  <c r="AJ80" i="22"/>
  <c r="K183" i="17" s="1"/>
  <c r="I181" i="18" s="1"/>
  <c r="AI80" i="22"/>
  <c r="J183" i="17" s="1"/>
  <c r="AH80" i="22"/>
  <c r="I183" i="17" s="1"/>
  <c r="AB80" i="22"/>
  <c r="B183" i="17" s="1"/>
  <c r="B181" i="18" s="1"/>
  <c r="O80" i="22"/>
  <c r="AT79" i="22"/>
  <c r="U182" i="17" s="1"/>
  <c r="S180" i="18" s="1"/>
  <c r="AS79" i="22"/>
  <c r="T182" i="17" s="1"/>
  <c r="R180" i="18" s="1"/>
  <c r="AR79" i="22"/>
  <c r="S182" i="17" s="1"/>
  <c r="Q180" i="18" s="1"/>
  <c r="AQ79" i="22"/>
  <c r="R182" i="17" s="1"/>
  <c r="P180" i="18" s="1"/>
  <c r="AP79" i="22"/>
  <c r="Q182" i="17" s="1"/>
  <c r="O180" i="18" s="1"/>
  <c r="AO79" i="22"/>
  <c r="P182" i="17" s="1"/>
  <c r="N180" i="18" s="1"/>
  <c r="AN79" i="22"/>
  <c r="O182" i="17" s="1"/>
  <c r="M180" i="18" s="1"/>
  <c r="AM79" i="22"/>
  <c r="N182" i="17" s="1"/>
  <c r="L180" i="18" s="1"/>
  <c r="AL79" i="22"/>
  <c r="M182" i="17" s="1"/>
  <c r="K180" i="18" s="1"/>
  <c r="AK79" i="22"/>
  <c r="L182" i="17" s="1"/>
  <c r="J180" i="18" s="1"/>
  <c r="AJ79" i="22"/>
  <c r="K182" i="17" s="1"/>
  <c r="I180" i="18" s="1"/>
  <c r="AI79" i="22"/>
  <c r="J182" i="17" s="1"/>
  <c r="AH79" i="22"/>
  <c r="I182" i="17" s="1"/>
  <c r="AB79" i="22"/>
  <c r="B182" i="17" s="1"/>
  <c r="B180" i="18" s="1"/>
  <c r="O79" i="22"/>
  <c r="AT78" i="22"/>
  <c r="U181" i="17" s="1"/>
  <c r="S179" i="18" s="1"/>
  <c r="AS78" i="22"/>
  <c r="T181" i="17" s="1"/>
  <c r="R179" i="18" s="1"/>
  <c r="AR78" i="22"/>
  <c r="S181" i="17" s="1"/>
  <c r="Q179" i="18" s="1"/>
  <c r="AQ78" i="22"/>
  <c r="R181" i="17" s="1"/>
  <c r="P179" i="18" s="1"/>
  <c r="AP78" i="22"/>
  <c r="Q181" i="17" s="1"/>
  <c r="O179" i="18" s="1"/>
  <c r="AO78" i="22"/>
  <c r="P181" i="17" s="1"/>
  <c r="N179" i="18" s="1"/>
  <c r="AN78" i="22"/>
  <c r="O181" i="17" s="1"/>
  <c r="M179" i="18" s="1"/>
  <c r="AM78" i="22"/>
  <c r="N181" i="17" s="1"/>
  <c r="L179" i="18" s="1"/>
  <c r="AL78" i="22"/>
  <c r="M181" i="17" s="1"/>
  <c r="K179" i="18" s="1"/>
  <c r="AK78" i="22"/>
  <c r="L181" i="17" s="1"/>
  <c r="J179" i="18" s="1"/>
  <c r="AJ78" i="22"/>
  <c r="K181" i="17" s="1"/>
  <c r="I179" i="18" s="1"/>
  <c r="AI78" i="22"/>
  <c r="J181" i="17" s="1"/>
  <c r="AH78" i="22"/>
  <c r="I181" i="17" s="1"/>
  <c r="AB78" i="22"/>
  <c r="B181" i="17" s="1"/>
  <c r="B179" i="18" s="1"/>
  <c r="O78" i="22"/>
  <c r="AT77" i="22"/>
  <c r="U180" i="17" s="1"/>
  <c r="S178" i="18" s="1"/>
  <c r="AS77" i="22"/>
  <c r="T180" i="17" s="1"/>
  <c r="R178" i="18" s="1"/>
  <c r="AR77" i="22"/>
  <c r="S180" i="17" s="1"/>
  <c r="Q178" i="18" s="1"/>
  <c r="AQ77" i="22"/>
  <c r="R180" i="17" s="1"/>
  <c r="P178" i="18" s="1"/>
  <c r="AP77" i="22"/>
  <c r="Q180" i="17" s="1"/>
  <c r="O178" i="18" s="1"/>
  <c r="AO77" i="22"/>
  <c r="P180" i="17" s="1"/>
  <c r="N178" i="18" s="1"/>
  <c r="AN77" i="22"/>
  <c r="O180" i="17" s="1"/>
  <c r="M178" i="18" s="1"/>
  <c r="AM77" i="22"/>
  <c r="N180" i="17" s="1"/>
  <c r="L178" i="18" s="1"/>
  <c r="AL77" i="22"/>
  <c r="M180" i="17" s="1"/>
  <c r="K178" i="18" s="1"/>
  <c r="AK77" i="22"/>
  <c r="L180" i="17" s="1"/>
  <c r="J178" i="18" s="1"/>
  <c r="AJ77" i="22"/>
  <c r="K180" i="17" s="1"/>
  <c r="I178" i="18" s="1"/>
  <c r="AI77" i="22"/>
  <c r="J180" i="17" s="1"/>
  <c r="AH77" i="22"/>
  <c r="I180" i="17" s="1"/>
  <c r="AB77" i="22"/>
  <c r="B180" i="17" s="1"/>
  <c r="B178" i="18" s="1"/>
  <c r="O77" i="22"/>
  <c r="AT76" i="22"/>
  <c r="U179" i="17" s="1"/>
  <c r="S177" i="18" s="1"/>
  <c r="AS76" i="22"/>
  <c r="T179" i="17" s="1"/>
  <c r="R177" i="18" s="1"/>
  <c r="AR76" i="22"/>
  <c r="S179" i="17" s="1"/>
  <c r="Q177" i="18" s="1"/>
  <c r="AQ76" i="22"/>
  <c r="R179" i="17" s="1"/>
  <c r="P177" i="18" s="1"/>
  <c r="AP76" i="22"/>
  <c r="Q179" i="17" s="1"/>
  <c r="O177" i="18" s="1"/>
  <c r="AO76" i="22"/>
  <c r="P179" i="17" s="1"/>
  <c r="N177" i="18" s="1"/>
  <c r="AN76" i="22"/>
  <c r="O179" i="17" s="1"/>
  <c r="M177" i="18" s="1"/>
  <c r="AM76" i="22"/>
  <c r="N179" i="17" s="1"/>
  <c r="L177" i="18" s="1"/>
  <c r="AL76" i="22"/>
  <c r="M179" i="17" s="1"/>
  <c r="K177" i="18" s="1"/>
  <c r="AK76" i="22"/>
  <c r="L179" i="17" s="1"/>
  <c r="J177" i="18" s="1"/>
  <c r="AJ76" i="22"/>
  <c r="K179" i="17" s="1"/>
  <c r="I177" i="18" s="1"/>
  <c r="AI76" i="22"/>
  <c r="J179" i="17" s="1"/>
  <c r="AH76" i="22"/>
  <c r="I179" i="17" s="1"/>
  <c r="AB76" i="22"/>
  <c r="B179" i="17" s="1"/>
  <c r="B177" i="18" s="1"/>
  <c r="O76" i="22"/>
  <c r="AT75" i="22"/>
  <c r="U178" i="17" s="1"/>
  <c r="S176" i="18" s="1"/>
  <c r="AS75" i="22"/>
  <c r="T178" i="17" s="1"/>
  <c r="R176" i="18" s="1"/>
  <c r="AR75" i="22"/>
  <c r="S178" i="17" s="1"/>
  <c r="Q176" i="18" s="1"/>
  <c r="AQ75" i="22"/>
  <c r="R178" i="17" s="1"/>
  <c r="P176" i="18" s="1"/>
  <c r="AP75" i="22"/>
  <c r="Q178" i="17" s="1"/>
  <c r="O176" i="18" s="1"/>
  <c r="AO75" i="22"/>
  <c r="P178" i="17" s="1"/>
  <c r="N176" i="18" s="1"/>
  <c r="AN75" i="22"/>
  <c r="O178" i="17" s="1"/>
  <c r="M176" i="18" s="1"/>
  <c r="AM75" i="22"/>
  <c r="N178" i="17" s="1"/>
  <c r="L176" i="18" s="1"/>
  <c r="AL75" i="22"/>
  <c r="M178" i="17" s="1"/>
  <c r="K176" i="18" s="1"/>
  <c r="AK75" i="22"/>
  <c r="L178" i="17" s="1"/>
  <c r="J176" i="18" s="1"/>
  <c r="AJ75" i="22"/>
  <c r="K178" i="17" s="1"/>
  <c r="I176" i="18" s="1"/>
  <c r="AI75" i="22"/>
  <c r="J178" i="17" s="1"/>
  <c r="AH75" i="22"/>
  <c r="I178" i="17" s="1"/>
  <c r="AB75" i="22"/>
  <c r="B178" i="17" s="1"/>
  <c r="B176" i="18" s="1"/>
  <c r="O75" i="22"/>
  <c r="N59" i="22"/>
  <c r="M59" i="22"/>
  <c r="L59" i="22"/>
  <c r="K59" i="22"/>
  <c r="J59" i="22"/>
  <c r="I59" i="22"/>
  <c r="H59" i="22"/>
  <c r="G59" i="22"/>
  <c r="F59" i="22"/>
  <c r="E59" i="22"/>
  <c r="D59" i="22"/>
  <c r="C59" i="22"/>
  <c r="AT58" i="22"/>
  <c r="U167" i="17" s="1"/>
  <c r="S165" i="18" s="1"/>
  <c r="AS58" i="22"/>
  <c r="T167" i="17" s="1"/>
  <c r="R165" i="18" s="1"/>
  <c r="AR58" i="22"/>
  <c r="S167" i="17" s="1"/>
  <c r="Q165" i="18" s="1"/>
  <c r="AQ58" i="22"/>
  <c r="R167" i="17" s="1"/>
  <c r="P165" i="18" s="1"/>
  <c r="AP58" i="22"/>
  <c r="Q167" i="17" s="1"/>
  <c r="O165" i="18" s="1"/>
  <c r="AO58" i="22"/>
  <c r="P167" i="17" s="1"/>
  <c r="N165" i="18" s="1"/>
  <c r="AN58" i="22"/>
  <c r="O167" i="17" s="1"/>
  <c r="M165" i="18" s="1"/>
  <c r="AM58" i="22"/>
  <c r="N167" i="17" s="1"/>
  <c r="L165" i="18" s="1"/>
  <c r="AL58" i="22"/>
  <c r="M167" i="17" s="1"/>
  <c r="K165" i="18" s="1"/>
  <c r="AK58" i="22"/>
  <c r="L167" i="17" s="1"/>
  <c r="J165" i="18" s="1"/>
  <c r="AJ58" i="22"/>
  <c r="K167" i="17" s="1"/>
  <c r="I165" i="18" s="1"/>
  <c r="AI58" i="22"/>
  <c r="J167" i="17" s="1"/>
  <c r="AH58" i="22"/>
  <c r="I167" i="17" s="1"/>
  <c r="AB58" i="22"/>
  <c r="B167" i="17" s="1"/>
  <c r="B165" i="18" s="1"/>
  <c r="O58" i="22"/>
  <c r="AT57" i="22"/>
  <c r="U166" i="17" s="1"/>
  <c r="S164" i="18" s="1"/>
  <c r="AS57" i="22"/>
  <c r="T166" i="17" s="1"/>
  <c r="R164" i="18" s="1"/>
  <c r="AR57" i="22"/>
  <c r="S166" i="17" s="1"/>
  <c r="Q164" i="18" s="1"/>
  <c r="AQ57" i="22"/>
  <c r="R166" i="17" s="1"/>
  <c r="P164" i="18" s="1"/>
  <c r="AP57" i="22"/>
  <c r="Q166" i="17" s="1"/>
  <c r="O164" i="18" s="1"/>
  <c r="AO57" i="22"/>
  <c r="P166" i="17" s="1"/>
  <c r="N164" i="18" s="1"/>
  <c r="AN57" i="22"/>
  <c r="O166" i="17" s="1"/>
  <c r="M164" i="18" s="1"/>
  <c r="AM57" i="22"/>
  <c r="N166" i="17" s="1"/>
  <c r="L164" i="18" s="1"/>
  <c r="AL57" i="22"/>
  <c r="M166" i="17" s="1"/>
  <c r="K164" i="18" s="1"/>
  <c r="AK57" i="22"/>
  <c r="L166" i="17" s="1"/>
  <c r="J164" i="18" s="1"/>
  <c r="AJ57" i="22"/>
  <c r="K166" i="17" s="1"/>
  <c r="I164" i="18" s="1"/>
  <c r="AI57" i="22"/>
  <c r="J166" i="17" s="1"/>
  <c r="AH57" i="22"/>
  <c r="I166" i="17" s="1"/>
  <c r="AB57" i="22"/>
  <c r="B166" i="17" s="1"/>
  <c r="B164" i="18" s="1"/>
  <c r="O57" i="22"/>
  <c r="AT56" i="22"/>
  <c r="U165" i="17" s="1"/>
  <c r="S163" i="18" s="1"/>
  <c r="AS56" i="22"/>
  <c r="T165" i="17" s="1"/>
  <c r="R163" i="18" s="1"/>
  <c r="AR56" i="22"/>
  <c r="S165" i="17" s="1"/>
  <c r="Q163" i="18" s="1"/>
  <c r="AQ56" i="22"/>
  <c r="R165" i="17" s="1"/>
  <c r="P163" i="18" s="1"/>
  <c r="AP56" i="22"/>
  <c r="Q165" i="17" s="1"/>
  <c r="O163" i="18" s="1"/>
  <c r="AO56" i="22"/>
  <c r="P165" i="17" s="1"/>
  <c r="N163" i="18" s="1"/>
  <c r="AN56" i="22"/>
  <c r="O165" i="17" s="1"/>
  <c r="M163" i="18" s="1"/>
  <c r="AM56" i="22"/>
  <c r="N165" i="17" s="1"/>
  <c r="L163" i="18" s="1"/>
  <c r="AL56" i="22"/>
  <c r="M165" i="17" s="1"/>
  <c r="K163" i="18" s="1"/>
  <c r="AK56" i="22"/>
  <c r="L165" i="17" s="1"/>
  <c r="J163" i="18" s="1"/>
  <c r="AJ56" i="22"/>
  <c r="K165" i="17" s="1"/>
  <c r="I163" i="18" s="1"/>
  <c r="AI56" i="22"/>
  <c r="J165" i="17" s="1"/>
  <c r="AH56" i="22"/>
  <c r="I165" i="17" s="1"/>
  <c r="AB56" i="22"/>
  <c r="B165" i="17" s="1"/>
  <c r="B163" i="18" s="1"/>
  <c r="O56" i="22"/>
  <c r="AT55" i="22"/>
  <c r="U164" i="17" s="1"/>
  <c r="S162" i="18" s="1"/>
  <c r="AS55" i="22"/>
  <c r="T164" i="17" s="1"/>
  <c r="R162" i="18" s="1"/>
  <c r="AR55" i="22"/>
  <c r="S164" i="17" s="1"/>
  <c r="Q162" i="18" s="1"/>
  <c r="AQ55" i="22"/>
  <c r="R164" i="17" s="1"/>
  <c r="P162" i="18" s="1"/>
  <c r="AP55" i="22"/>
  <c r="Q164" i="17" s="1"/>
  <c r="O162" i="18" s="1"/>
  <c r="AO55" i="22"/>
  <c r="P164" i="17" s="1"/>
  <c r="N162" i="18" s="1"/>
  <c r="AN55" i="22"/>
  <c r="O164" i="17" s="1"/>
  <c r="M162" i="18" s="1"/>
  <c r="AM55" i="22"/>
  <c r="N164" i="17" s="1"/>
  <c r="L162" i="18" s="1"/>
  <c r="AL55" i="22"/>
  <c r="M164" i="17" s="1"/>
  <c r="K162" i="18" s="1"/>
  <c r="AK55" i="22"/>
  <c r="L164" i="17" s="1"/>
  <c r="J162" i="18" s="1"/>
  <c r="AJ55" i="22"/>
  <c r="K164" i="17" s="1"/>
  <c r="I162" i="18" s="1"/>
  <c r="AI55" i="22"/>
  <c r="J164" i="17" s="1"/>
  <c r="AH55" i="22"/>
  <c r="I164" i="17" s="1"/>
  <c r="AB55" i="22"/>
  <c r="B164" i="17" s="1"/>
  <c r="B162" i="18" s="1"/>
  <c r="O55" i="22"/>
  <c r="AT54" i="22"/>
  <c r="U163" i="17" s="1"/>
  <c r="S161" i="18" s="1"/>
  <c r="AS54" i="22"/>
  <c r="T163" i="17" s="1"/>
  <c r="R161" i="18" s="1"/>
  <c r="AR54" i="22"/>
  <c r="S163" i="17" s="1"/>
  <c r="Q161" i="18" s="1"/>
  <c r="AQ54" i="22"/>
  <c r="R163" i="17" s="1"/>
  <c r="P161" i="18" s="1"/>
  <c r="AP54" i="22"/>
  <c r="Q163" i="17" s="1"/>
  <c r="O161" i="18" s="1"/>
  <c r="AO54" i="22"/>
  <c r="P163" i="17" s="1"/>
  <c r="N161" i="18" s="1"/>
  <c r="AN54" i="22"/>
  <c r="O163" i="17" s="1"/>
  <c r="M161" i="18" s="1"/>
  <c r="AM54" i="22"/>
  <c r="N163" i="17" s="1"/>
  <c r="L161" i="18" s="1"/>
  <c r="AL54" i="22"/>
  <c r="M163" i="17" s="1"/>
  <c r="K161" i="18" s="1"/>
  <c r="AK54" i="22"/>
  <c r="L163" i="17" s="1"/>
  <c r="J161" i="18" s="1"/>
  <c r="AJ54" i="22"/>
  <c r="K163" i="17" s="1"/>
  <c r="I161" i="18" s="1"/>
  <c r="AI54" i="22"/>
  <c r="J163" i="17" s="1"/>
  <c r="AH54" i="22"/>
  <c r="I163" i="17" s="1"/>
  <c r="AB54" i="22"/>
  <c r="B163" i="17" s="1"/>
  <c r="B161" i="18" s="1"/>
  <c r="O54" i="22"/>
  <c r="AT53" i="22"/>
  <c r="U162" i="17" s="1"/>
  <c r="S160" i="18" s="1"/>
  <c r="AS53" i="22"/>
  <c r="T162" i="17" s="1"/>
  <c r="R160" i="18" s="1"/>
  <c r="AR53" i="22"/>
  <c r="S162" i="17" s="1"/>
  <c r="Q160" i="18" s="1"/>
  <c r="AQ53" i="22"/>
  <c r="R162" i="17" s="1"/>
  <c r="P160" i="18" s="1"/>
  <c r="AP53" i="22"/>
  <c r="Q162" i="17" s="1"/>
  <c r="O160" i="18" s="1"/>
  <c r="AO53" i="22"/>
  <c r="P162" i="17" s="1"/>
  <c r="N160" i="18" s="1"/>
  <c r="AN53" i="22"/>
  <c r="O162" i="17" s="1"/>
  <c r="M160" i="18" s="1"/>
  <c r="AM53" i="22"/>
  <c r="N162" i="17" s="1"/>
  <c r="L160" i="18" s="1"/>
  <c r="AL53" i="22"/>
  <c r="M162" i="17" s="1"/>
  <c r="K160" i="18" s="1"/>
  <c r="AK53" i="22"/>
  <c r="L162" i="17" s="1"/>
  <c r="J160" i="18" s="1"/>
  <c r="AJ53" i="22"/>
  <c r="K162" i="17" s="1"/>
  <c r="I160" i="18" s="1"/>
  <c r="AI53" i="22"/>
  <c r="J162" i="17" s="1"/>
  <c r="AH53" i="22"/>
  <c r="I162" i="17" s="1"/>
  <c r="AB53" i="22"/>
  <c r="B162" i="17" s="1"/>
  <c r="B160" i="18" s="1"/>
  <c r="O53" i="22"/>
  <c r="AT52" i="22"/>
  <c r="U161" i="17" s="1"/>
  <c r="S159" i="18" s="1"/>
  <c r="AS52" i="22"/>
  <c r="T161" i="17" s="1"/>
  <c r="R159" i="18" s="1"/>
  <c r="AR52" i="22"/>
  <c r="S161" i="17" s="1"/>
  <c r="Q159" i="18" s="1"/>
  <c r="AQ52" i="22"/>
  <c r="R161" i="17" s="1"/>
  <c r="P159" i="18" s="1"/>
  <c r="AP52" i="22"/>
  <c r="Q161" i="17" s="1"/>
  <c r="O159" i="18" s="1"/>
  <c r="AO52" i="22"/>
  <c r="P161" i="17" s="1"/>
  <c r="N159" i="18" s="1"/>
  <c r="AN52" i="22"/>
  <c r="O161" i="17" s="1"/>
  <c r="M159" i="18" s="1"/>
  <c r="AM52" i="22"/>
  <c r="N161" i="17" s="1"/>
  <c r="L159" i="18" s="1"/>
  <c r="AL52" i="22"/>
  <c r="M161" i="17" s="1"/>
  <c r="K159" i="18" s="1"/>
  <c r="AK52" i="22"/>
  <c r="L161" i="17" s="1"/>
  <c r="J159" i="18" s="1"/>
  <c r="AJ52" i="22"/>
  <c r="K161" i="17" s="1"/>
  <c r="I159" i="18" s="1"/>
  <c r="AI52" i="22"/>
  <c r="J161" i="17" s="1"/>
  <c r="AH52" i="22"/>
  <c r="I161" i="17" s="1"/>
  <c r="AB52" i="22"/>
  <c r="B161" i="17" s="1"/>
  <c r="B159" i="18" s="1"/>
  <c r="O52" i="22"/>
  <c r="AT51" i="22"/>
  <c r="U160" i="17" s="1"/>
  <c r="S158" i="18" s="1"/>
  <c r="AS51" i="22"/>
  <c r="T160" i="17" s="1"/>
  <c r="R158" i="18" s="1"/>
  <c r="AR51" i="22"/>
  <c r="S160" i="17" s="1"/>
  <c r="Q158" i="18" s="1"/>
  <c r="AQ51" i="22"/>
  <c r="R160" i="17" s="1"/>
  <c r="P158" i="18" s="1"/>
  <c r="AP51" i="22"/>
  <c r="Q160" i="17" s="1"/>
  <c r="O158" i="18" s="1"/>
  <c r="AO51" i="22"/>
  <c r="P160" i="17" s="1"/>
  <c r="N158" i="18" s="1"/>
  <c r="AN51" i="22"/>
  <c r="O160" i="17" s="1"/>
  <c r="M158" i="18" s="1"/>
  <c r="AM51" i="22"/>
  <c r="N160" i="17" s="1"/>
  <c r="L158" i="18" s="1"/>
  <c r="AL51" i="22"/>
  <c r="M160" i="17" s="1"/>
  <c r="K158" i="18" s="1"/>
  <c r="AK51" i="22"/>
  <c r="L160" i="17" s="1"/>
  <c r="J158" i="18" s="1"/>
  <c r="AJ51" i="22"/>
  <c r="K160" i="17" s="1"/>
  <c r="I158" i="18" s="1"/>
  <c r="AI51" i="22"/>
  <c r="J160" i="17" s="1"/>
  <c r="AH51" i="22"/>
  <c r="I160" i="17" s="1"/>
  <c r="AB51" i="22"/>
  <c r="B160" i="17" s="1"/>
  <c r="B158" i="18" s="1"/>
  <c r="O51" i="22"/>
  <c r="AT50" i="22"/>
  <c r="U159" i="17" s="1"/>
  <c r="S157" i="18" s="1"/>
  <c r="AS50" i="22"/>
  <c r="T159" i="17" s="1"/>
  <c r="R157" i="18" s="1"/>
  <c r="AR50" i="22"/>
  <c r="S159" i="17" s="1"/>
  <c r="Q157" i="18" s="1"/>
  <c r="AQ50" i="22"/>
  <c r="R159" i="17" s="1"/>
  <c r="P157" i="18" s="1"/>
  <c r="AP50" i="22"/>
  <c r="Q159" i="17" s="1"/>
  <c r="O157" i="18" s="1"/>
  <c r="AO50" i="22"/>
  <c r="P159" i="17" s="1"/>
  <c r="N157" i="18" s="1"/>
  <c r="AN50" i="22"/>
  <c r="O159" i="17" s="1"/>
  <c r="M157" i="18" s="1"/>
  <c r="AM50" i="22"/>
  <c r="N159" i="17" s="1"/>
  <c r="L157" i="18" s="1"/>
  <c r="AL50" i="22"/>
  <c r="M159" i="17" s="1"/>
  <c r="K157" i="18" s="1"/>
  <c r="AK50" i="22"/>
  <c r="L159" i="17" s="1"/>
  <c r="J157" i="18" s="1"/>
  <c r="AJ50" i="22"/>
  <c r="K159" i="17" s="1"/>
  <c r="I157" i="18" s="1"/>
  <c r="AI50" i="22"/>
  <c r="J159" i="17" s="1"/>
  <c r="AH50" i="22"/>
  <c r="I159" i="17" s="1"/>
  <c r="AB50" i="22"/>
  <c r="B159" i="17" s="1"/>
  <c r="B157" i="18" s="1"/>
  <c r="O50" i="22"/>
  <c r="AT49" i="22"/>
  <c r="U158" i="17" s="1"/>
  <c r="S156" i="18" s="1"/>
  <c r="AS49" i="22"/>
  <c r="T158" i="17" s="1"/>
  <c r="R156" i="18" s="1"/>
  <c r="AR49" i="22"/>
  <c r="S158" i="17" s="1"/>
  <c r="Q156" i="18" s="1"/>
  <c r="AQ49" i="22"/>
  <c r="R158" i="17" s="1"/>
  <c r="P156" i="18" s="1"/>
  <c r="AP49" i="22"/>
  <c r="Q158" i="17" s="1"/>
  <c r="O156" i="18" s="1"/>
  <c r="AO49" i="22"/>
  <c r="P158" i="17" s="1"/>
  <c r="N156" i="18" s="1"/>
  <c r="AN49" i="22"/>
  <c r="O158" i="17" s="1"/>
  <c r="M156" i="18" s="1"/>
  <c r="AM49" i="22"/>
  <c r="N158" i="17" s="1"/>
  <c r="L156" i="18" s="1"/>
  <c r="AL49" i="22"/>
  <c r="M158" i="17" s="1"/>
  <c r="K156" i="18" s="1"/>
  <c r="AK49" i="22"/>
  <c r="L158" i="17" s="1"/>
  <c r="J156" i="18" s="1"/>
  <c r="AJ49" i="22"/>
  <c r="K158" i="17" s="1"/>
  <c r="I156" i="18" s="1"/>
  <c r="AI49" i="22"/>
  <c r="J158" i="17" s="1"/>
  <c r="AH49" i="22"/>
  <c r="I158" i="17" s="1"/>
  <c r="AB49" i="22"/>
  <c r="B158" i="17" s="1"/>
  <c r="B156" i="18" s="1"/>
  <c r="O49" i="22"/>
  <c r="N46" i="22"/>
  <c r="M46" i="22"/>
  <c r="L46" i="22"/>
  <c r="K46" i="22"/>
  <c r="J46" i="22"/>
  <c r="I46" i="22"/>
  <c r="H46" i="22"/>
  <c r="G46" i="22"/>
  <c r="F46" i="22"/>
  <c r="E46" i="22"/>
  <c r="D46" i="22"/>
  <c r="C46" i="22"/>
  <c r="AT45" i="22"/>
  <c r="U157" i="17" s="1"/>
  <c r="S155" i="18" s="1"/>
  <c r="AS45" i="22"/>
  <c r="T157" i="17" s="1"/>
  <c r="R155" i="18" s="1"/>
  <c r="AR45" i="22"/>
  <c r="S157" i="17" s="1"/>
  <c r="Q155" i="18" s="1"/>
  <c r="AQ45" i="22"/>
  <c r="R157" i="17" s="1"/>
  <c r="P155" i="18" s="1"/>
  <c r="AP45" i="22"/>
  <c r="Q157" i="17" s="1"/>
  <c r="O155" i="18" s="1"/>
  <c r="AO45" i="22"/>
  <c r="P157" i="17" s="1"/>
  <c r="N155" i="18" s="1"/>
  <c r="AN45" i="22"/>
  <c r="O157" i="17" s="1"/>
  <c r="M155" i="18" s="1"/>
  <c r="AM45" i="22"/>
  <c r="N157" i="17" s="1"/>
  <c r="L155" i="18" s="1"/>
  <c r="AL45" i="22"/>
  <c r="M157" i="17" s="1"/>
  <c r="K155" i="18" s="1"/>
  <c r="AK45" i="22"/>
  <c r="L157" i="17" s="1"/>
  <c r="J155" i="18" s="1"/>
  <c r="AJ45" i="22"/>
  <c r="K157" i="17" s="1"/>
  <c r="I155" i="18" s="1"/>
  <c r="AI45" i="22"/>
  <c r="J157" i="17" s="1"/>
  <c r="AH45" i="22"/>
  <c r="I157" i="17" s="1"/>
  <c r="AB45" i="22"/>
  <c r="B157" i="17" s="1"/>
  <c r="B155" i="18" s="1"/>
  <c r="O45" i="22"/>
  <c r="AT44" i="22"/>
  <c r="U156" i="17" s="1"/>
  <c r="S154" i="18" s="1"/>
  <c r="AS44" i="22"/>
  <c r="T156" i="17" s="1"/>
  <c r="R154" i="18" s="1"/>
  <c r="AR44" i="22"/>
  <c r="S156" i="17" s="1"/>
  <c r="Q154" i="18" s="1"/>
  <c r="AQ44" i="22"/>
  <c r="R156" i="17" s="1"/>
  <c r="P154" i="18" s="1"/>
  <c r="AP44" i="22"/>
  <c r="Q156" i="17" s="1"/>
  <c r="O154" i="18" s="1"/>
  <c r="AO44" i="22"/>
  <c r="P156" i="17" s="1"/>
  <c r="N154" i="18" s="1"/>
  <c r="AN44" i="22"/>
  <c r="O156" i="17" s="1"/>
  <c r="M154" i="18" s="1"/>
  <c r="AM44" i="22"/>
  <c r="N156" i="17" s="1"/>
  <c r="L154" i="18" s="1"/>
  <c r="AL44" i="22"/>
  <c r="M156" i="17" s="1"/>
  <c r="K154" i="18" s="1"/>
  <c r="AK44" i="22"/>
  <c r="L156" i="17" s="1"/>
  <c r="J154" i="18" s="1"/>
  <c r="AJ44" i="22"/>
  <c r="K156" i="17" s="1"/>
  <c r="I154" i="18" s="1"/>
  <c r="AI44" i="22"/>
  <c r="J156" i="17" s="1"/>
  <c r="AH44" i="22"/>
  <c r="I156" i="17" s="1"/>
  <c r="AB44" i="22"/>
  <c r="B156" i="17" s="1"/>
  <c r="B154" i="18" s="1"/>
  <c r="O44" i="22"/>
  <c r="AT43" i="22"/>
  <c r="U155" i="17" s="1"/>
  <c r="S153" i="18" s="1"/>
  <c r="AS43" i="22"/>
  <c r="T155" i="17" s="1"/>
  <c r="R153" i="18" s="1"/>
  <c r="AR43" i="22"/>
  <c r="S155" i="17" s="1"/>
  <c r="Q153" i="18" s="1"/>
  <c r="AQ43" i="22"/>
  <c r="R155" i="17" s="1"/>
  <c r="P153" i="18" s="1"/>
  <c r="AP43" i="22"/>
  <c r="Q155" i="17" s="1"/>
  <c r="O153" i="18" s="1"/>
  <c r="AO43" i="22"/>
  <c r="P155" i="17" s="1"/>
  <c r="N153" i="18" s="1"/>
  <c r="AN43" i="22"/>
  <c r="O155" i="17" s="1"/>
  <c r="M153" i="18" s="1"/>
  <c r="AM43" i="22"/>
  <c r="N155" i="17" s="1"/>
  <c r="L153" i="18" s="1"/>
  <c r="AL43" i="22"/>
  <c r="M155" i="17" s="1"/>
  <c r="K153" i="18" s="1"/>
  <c r="AK43" i="22"/>
  <c r="L155" i="17" s="1"/>
  <c r="J153" i="18" s="1"/>
  <c r="AJ43" i="22"/>
  <c r="K155" i="17" s="1"/>
  <c r="I153" i="18" s="1"/>
  <c r="AI43" i="22"/>
  <c r="J155" i="17" s="1"/>
  <c r="AH43" i="22"/>
  <c r="I155" i="17" s="1"/>
  <c r="AB43" i="22"/>
  <c r="B155" i="17" s="1"/>
  <c r="B153" i="18" s="1"/>
  <c r="O43" i="22"/>
  <c r="AT42" i="22"/>
  <c r="U154" i="17" s="1"/>
  <c r="S152" i="18" s="1"/>
  <c r="AS42" i="22"/>
  <c r="T154" i="17" s="1"/>
  <c r="R152" i="18" s="1"/>
  <c r="AR42" i="22"/>
  <c r="S154" i="17" s="1"/>
  <c r="Q152" i="18" s="1"/>
  <c r="AQ42" i="22"/>
  <c r="R154" i="17" s="1"/>
  <c r="P152" i="18" s="1"/>
  <c r="AP42" i="22"/>
  <c r="Q154" i="17" s="1"/>
  <c r="O152" i="18" s="1"/>
  <c r="AO42" i="22"/>
  <c r="P154" i="17" s="1"/>
  <c r="N152" i="18" s="1"/>
  <c r="AN42" i="22"/>
  <c r="O154" i="17" s="1"/>
  <c r="M152" i="18" s="1"/>
  <c r="AM42" i="22"/>
  <c r="N154" i="17" s="1"/>
  <c r="L152" i="18" s="1"/>
  <c r="AL42" i="22"/>
  <c r="M154" i="17" s="1"/>
  <c r="K152" i="18" s="1"/>
  <c r="AK42" i="22"/>
  <c r="L154" i="17" s="1"/>
  <c r="J152" i="18" s="1"/>
  <c r="AJ42" i="22"/>
  <c r="K154" i="17" s="1"/>
  <c r="I152" i="18" s="1"/>
  <c r="AI42" i="22"/>
  <c r="J154" i="17" s="1"/>
  <c r="AH42" i="22"/>
  <c r="I154" i="17" s="1"/>
  <c r="AB42" i="22"/>
  <c r="B154" i="17" s="1"/>
  <c r="B152" i="18" s="1"/>
  <c r="O42" i="22"/>
  <c r="AT41" i="22"/>
  <c r="U153" i="17" s="1"/>
  <c r="S151" i="18" s="1"/>
  <c r="AS41" i="22"/>
  <c r="T153" i="17" s="1"/>
  <c r="R151" i="18" s="1"/>
  <c r="AR41" i="22"/>
  <c r="S153" i="17" s="1"/>
  <c r="Q151" i="18" s="1"/>
  <c r="AQ41" i="22"/>
  <c r="R153" i="17" s="1"/>
  <c r="P151" i="18" s="1"/>
  <c r="AP41" i="22"/>
  <c r="Q153" i="17" s="1"/>
  <c r="O151" i="18" s="1"/>
  <c r="AO41" i="22"/>
  <c r="P153" i="17" s="1"/>
  <c r="N151" i="18" s="1"/>
  <c r="AN41" i="22"/>
  <c r="O153" i="17" s="1"/>
  <c r="M151" i="18" s="1"/>
  <c r="AM41" i="22"/>
  <c r="N153" i="17" s="1"/>
  <c r="L151" i="18" s="1"/>
  <c r="AL41" i="22"/>
  <c r="M153" i="17" s="1"/>
  <c r="K151" i="18" s="1"/>
  <c r="AK41" i="22"/>
  <c r="L153" i="17" s="1"/>
  <c r="J151" i="18" s="1"/>
  <c r="AJ41" i="22"/>
  <c r="K153" i="17" s="1"/>
  <c r="I151" i="18" s="1"/>
  <c r="AI41" i="22"/>
  <c r="J153" i="17" s="1"/>
  <c r="AH41" i="22"/>
  <c r="I153" i="17" s="1"/>
  <c r="AB41" i="22"/>
  <c r="B153" i="17" s="1"/>
  <c r="B151" i="18" s="1"/>
  <c r="O41" i="22"/>
  <c r="AT40" i="22"/>
  <c r="U152" i="17" s="1"/>
  <c r="S150" i="18" s="1"/>
  <c r="AS40" i="22"/>
  <c r="T152" i="17" s="1"/>
  <c r="R150" i="18" s="1"/>
  <c r="AR40" i="22"/>
  <c r="S152" i="17" s="1"/>
  <c r="Q150" i="18" s="1"/>
  <c r="AQ40" i="22"/>
  <c r="R152" i="17" s="1"/>
  <c r="P150" i="18" s="1"/>
  <c r="AP40" i="22"/>
  <c r="Q152" i="17" s="1"/>
  <c r="O150" i="18" s="1"/>
  <c r="AO40" i="22"/>
  <c r="P152" i="17" s="1"/>
  <c r="N150" i="18" s="1"/>
  <c r="AN40" i="22"/>
  <c r="O152" i="17" s="1"/>
  <c r="M150" i="18" s="1"/>
  <c r="AM40" i="22"/>
  <c r="N152" i="17" s="1"/>
  <c r="L150" i="18" s="1"/>
  <c r="AL40" i="22"/>
  <c r="M152" i="17" s="1"/>
  <c r="K150" i="18" s="1"/>
  <c r="AK40" i="22"/>
  <c r="L152" i="17" s="1"/>
  <c r="J150" i="18" s="1"/>
  <c r="AJ40" i="22"/>
  <c r="K152" i="17" s="1"/>
  <c r="I150" i="18" s="1"/>
  <c r="AI40" i="22"/>
  <c r="J152" i="17" s="1"/>
  <c r="AH40" i="22"/>
  <c r="I152" i="17" s="1"/>
  <c r="AB40" i="22"/>
  <c r="B152" i="17" s="1"/>
  <c r="B150" i="18" s="1"/>
  <c r="O40" i="22"/>
  <c r="AT39" i="22"/>
  <c r="U151" i="17" s="1"/>
  <c r="S149" i="18" s="1"/>
  <c r="AS39" i="22"/>
  <c r="T151" i="17" s="1"/>
  <c r="R149" i="18" s="1"/>
  <c r="AR39" i="22"/>
  <c r="S151" i="17" s="1"/>
  <c r="Q149" i="18" s="1"/>
  <c r="AQ39" i="22"/>
  <c r="R151" i="17" s="1"/>
  <c r="P149" i="18" s="1"/>
  <c r="AP39" i="22"/>
  <c r="Q151" i="17" s="1"/>
  <c r="O149" i="18" s="1"/>
  <c r="AO39" i="22"/>
  <c r="P151" i="17" s="1"/>
  <c r="N149" i="18" s="1"/>
  <c r="AN39" i="22"/>
  <c r="O151" i="17" s="1"/>
  <c r="M149" i="18" s="1"/>
  <c r="AM39" i="22"/>
  <c r="N151" i="17" s="1"/>
  <c r="L149" i="18" s="1"/>
  <c r="AL39" i="22"/>
  <c r="M151" i="17" s="1"/>
  <c r="K149" i="18" s="1"/>
  <c r="AK39" i="22"/>
  <c r="L151" i="17" s="1"/>
  <c r="J149" i="18" s="1"/>
  <c r="AJ39" i="22"/>
  <c r="K151" i="17" s="1"/>
  <c r="I149" i="18" s="1"/>
  <c r="AI39" i="22"/>
  <c r="J151" i="17" s="1"/>
  <c r="AH39" i="22"/>
  <c r="I151" i="17" s="1"/>
  <c r="AB39" i="22"/>
  <c r="B151" i="17" s="1"/>
  <c r="B149" i="18" s="1"/>
  <c r="O39" i="22"/>
  <c r="AT38" i="22"/>
  <c r="U150" i="17" s="1"/>
  <c r="S148" i="18" s="1"/>
  <c r="AS38" i="22"/>
  <c r="T150" i="17" s="1"/>
  <c r="R148" i="18" s="1"/>
  <c r="AR38" i="22"/>
  <c r="S150" i="17" s="1"/>
  <c r="Q148" i="18" s="1"/>
  <c r="AQ38" i="22"/>
  <c r="R150" i="17" s="1"/>
  <c r="P148" i="18" s="1"/>
  <c r="AP38" i="22"/>
  <c r="Q150" i="17" s="1"/>
  <c r="O148" i="18" s="1"/>
  <c r="AO38" i="22"/>
  <c r="P150" i="17" s="1"/>
  <c r="N148" i="18" s="1"/>
  <c r="AN38" i="22"/>
  <c r="O150" i="17" s="1"/>
  <c r="M148" i="18" s="1"/>
  <c r="AM38" i="22"/>
  <c r="N150" i="17" s="1"/>
  <c r="L148" i="18" s="1"/>
  <c r="AL38" i="22"/>
  <c r="M150" i="17" s="1"/>
  <c r="K148" i="18" s="1"/>
  <c r="AK38" i="22"/>
  <c r="L150" i="17" s="1"/>
  <c r="J148" i="18" s="1"/>
  <c r="AJ38" i="22"/>
  <c r="K150" i="17" s="1"/>
  <c r="I148" i="18" s="1"/>
  <c r="AI38" i="22"/>
  <c r="J150" i="17" s="1"/>
  <c r="AH38" i="22"/>
  <c r="I150" i="17" s="1"/>
  <c r="AB38" i="22"/>
  <c r="B150" i="17" s="1"/>
  <c r="B148" i="18" s="1"/>
  <c r="O38" i="22"/>
  <c r="AT37" i="22"/>
  <c r="U149" i="17" s="1"/>
  <c r="S147" i="18" s="1"/>
  <c r="AS37" i="22"/>
  <c r="T149" i="17" s="1"/>
  <c r="R147" i="18" s="1"/>
  <c r="AR37" i="22"/>
  <c r="S149" i="17" s="1"/>
  <c r="Q147" i="18" s="1"/>
  <c r="AQ37" i="22"/>
  <c r="R149" i="17" s="1"/>
  <c r="P147" i="18" s="1"/>
  <c r="AP37" i="22"/>
  <c r="Q149" i="17" s="1"/>
  <c r="O147" i="18" s="1"/>
  <c r="AO37" i="22"/>
  <c r="P149" i="17" s="1"/>
  <c r="N147" i="18" s="1"/>
  <c r="AN37" i="22"/>
  <c r="O149" i="17" s="1"/>
  <c r="M147" i="18" s="1"/>
  <c r="AM37" i="22"/>
  <c r="N149" i="17" s="1"/>
  <c r="L147" i="18" s="1"/>
  <c r="AL37" i="22"/>
  <c r="M149" i="17" s="1"/>
  <c r="K147" i="18" s="1"/>
  <c r="AK37" i="22"/>
  <c r="L149" i="17" s="1"/>
  <c r="J147" i="18" s="1"/>
  <c r="AJ37" i="22"/>
  <c r="K149" i="17" s="1"/>
  <c r="I147" i="18" s="1"/>
  <c r="AI37" i="22"/>
  <c r="J149" i="17" s="1"/>
  <c r="AH37" i="22"/>
  <c r="I149" i="17" s="1"/>
  <c r="AB37" i="22"/>
  <c r="B149" i="17" s="1"/>
  <c r="B147" i="18" s="1"/>
  <c r="O37" i="22"/>
  <c r="AT36" i="22"/>
  <c r="U148" i="17" s="1"/>
  <c r="S146" i="18" s="1"/>
  <c r="AS36" i="22"/>
  <c r="T148" i="17" s="1"/>
  <c r="R146" i="18" s="1"/>
  <c r="AR36" i="22"/>
  <c r="S148" i="17" s="1"/>
  <c r="Q146" i="18" s="1"/>
  <c r="AQ36" i="22"/>
  <c r="R148" i="17" s="1"/>
  <c r="P146" i="18" s="1"/>
  <c r="AP36" i="22"/>
  <c r="Q148" i="17" s="1"/>
  <c r="O146" i="18" s="1"/>
  <c r="AO36" i="22"/>
  <c r="P148" i="17" s="1"/>
  <c r="N146" i="18" s="1"/>
  <c r="AN36" i="22"/>
  <c r="O148" i="17" s="1"/>
  <c r="M146" i="18" s="1"/>
  <c r="AM36" i="22"/>
  <c r="N148" i="17" s="1"/>
  <c r="L146" i="18" s="1"/>
  <c r="AL36" i="22"/>
  <c r="M148" i="17" s="1"/>
  <c r="K146" i="18" s="1"/>
  <c r="AK36" i="22"/>
  <c r="L148" i="17" s="1"/>
  <c r="J146" i="18" s="1"/>
  <c r="AJ36" i="22"/>
  <c r="K148" i="17" s="1"/>
  <c r="I146" i="18" s="1"/>
  <c r="AI36" i="22"/>
  <c r="J148" i="17" s="1"/>
  <c r="AH36" i="22"/>
  <c r="I148" i="17" s="1"/>
  <c r="AB36" i="22"/>
  <c r="B148" i="17" s="1"/>
  <c r="B146" i="18" s="1"/>
  <c r="O36" i="22"/>
  <c r="N33" i="22"/>
  <c r="M33" i="22"/>
  <c r="L33" i="22"/>
  <c r="K33" i="22"/>
  <c r="J33" i="22"/>
  <c r="I33" i="22"/>
  <c r="H33" i="22"/>
  <c r="G33" i="22"/>
  <c r="F33" i="22"/>
  <c r="E33" i="22"/>
  <c r="D33" i="22"/>
  <c r="C33" i="22"/>
  <c r="AT32" i="22"/>
  <c r="U147" i="17" s="1"/>
  <c r="S145" i="18" s="1"/>
  <c r="AS32" i="22"/>
  <c r="T147" i="17" s="1"/>
  <c r="R145" i="18" s="1"/>
  <c r="AR32" i="22"/>
  <c r="S147" i="17" s="1"/>
  <c r="Q145" i="18" s="1"/>
  <c r="AQ32" i="22"/>
  <c r="R147" i="17" s="1"/>
  <c r="P145" i="18" s="1"/>
  <c r="AP32" i="22"/>
  <c r="Q147" i="17" s="1"/>
  <c r="O145" i="18" s="1"/>
  <c r="AO32" i="22"/>
  <c r="P147" i="17" s="1"/>
  <c r="N145" i="18" s="1"/>
  <c r="AN32" i="22"/>
  <c r="O147" i="17" s="1"/>
  <c r="M145" i="18" s="1"/>
  <c r="AM32" i="22"/>
  <c r="N147" i="17" s="1"/>
  <c r="L145" i="18" s="1"/>
  <c r="AL32" i="22"/>
  <c r="M147" i="17" s="1"/>
  <c r="K145" i="18" s="1"/>
  <c r="AK32" i="22"/>
  <c r="L147" i="17" s="1"/>
  <c r="J145" i="18" s="1"/>
  <c r="AJ32" i="22"/>
  <c r="K147" i="17" s="1"/>
  <c r="I145" i="18" s="1"/>
  <c r="AI32" i="22"/>
  <c r="J147" i="17" s="1"/>
  <c r="AH32" i="22"/>
  <c r="I147" i="17" s="1"/>
  <c r="AB32" i="22"/>
  <c r="B147" i="17" s="1"/>
  <c r="B145" i="18" s="1"/>
  <c r="O32" i="22"/>
  <c r="AT31" i="22"/>
  <c r="U146" i="17" s="1"/>
  <c r="S144" i="18" s="1"/>
  <c r="AS31" i="22"/>
  <c r="T146" i="17" s="1"/>
  <c r="R144" i="18" s="1"/>
  <c r="AR31" i="22"/>
  <c r="S146" i="17" s="1"/>
  <c r="Q144" i="18" s="1"/>
  <c r="AQ31" i="22"/>
  <c r="R146" i="17" s="1"/>
  <c r="P144" i="18" s="1"/>
  <c r="AP31" i="22"/>
  <c r="Q146" i="17" s="1"/>
  <c r="O144" i="18" s="1"/>
  <c r="AO31" i="22"/>
  <c r="P146" i="17" s="1"/>
  <c r="N144" i="18" s="1"/>
  <c r="AN31" i="22"/>
  <c r="O146" i="17" s="1"/>
  <c r="M144" i="18" s="1"/>
  <c r="AM31" i="22"/>
  <c r="N146" i="17" s="1"/>
  <c r="L144" i="18" s="1"/>
  <c r="AL31" i="22"/>
  <c r="M146" i="17" s="1"/>
  <c r="K144" i="18" s="1"/>
  <c r="AK31" i="22"/>
  <c r="L146" i="17" s="1"/>
  <c r="J144" i="18" s="1"/>
  <c r="AJ31" i="22"/>
  <c r="K146" i="17" s="1"/>
  <c r="I144" i="18" s="1"/>
  <c r="AI31" i="22"/>
  <c r="J146" i="17" s="1"/>
  <c r="AH31" i="22"/>
  <c r="I146" i="17" s="1"/>
  <c r="AB31" i="22"/>
  <c r="B146" i="17" s="1"/>
  <c r="B144" i="18" s="1"/>
  <c r="O31" i="22"/>
  <c r="AT30" i="22"/>
  <c r="U145" i="17" s="1"/>
  <c r="S143" i="18" s="1"/>
  <c r="AS30" i="22"/>
  <c r="T145" i="17" s="1"/>
  <c r="R143" i="18" s="1"/>
  <c r="AR30" i="22"/>
  <c r="S145" i="17" s="1"/>
  <c r="Q143" i="18" s="1"/>
  <c r="AQ30" i="22"/>
  <c r="R145" i="17" s="1"/>
  <c r="P143" i="18" s="1"/>
  <c r="AP30" i="22"/>
  <c r="Q145" i="17" s="1"/>
  <c r="O143" i="18" s="1"/>
  <c r="AO30" i="22"/>
  <c r="P145" i="17" s="1"/>
  <c r="N143" i="18" s="1"/>
  <c r="AN30" i="22"/>
  <c r="O145" i="17" s="1"/>
  <c r="M143" i="18" s="1"/>
  <c r="AM30" i="22"/>
  <c r="N145" i="17" s="1"/>
  <c r="L143" i="18" s="1"/>
  <c r="AL30" i="22"/>
  <c r="M145" i="17" s="1"/>
  <c r="K143" i="18" s="1"/>
  <c r="AK30" i="22"/>
  <c r="L145" i="17" s="1"/>
  <c r="J143" i="18" s="1"/>
  <c r="AJ30" i="22"/>
  <c r="K145" i="17" s="1"/>
  <c r="I143" i="18" s="1"/>
  <c r="AI30" i="22"/>
  <c r="J145" i="17" s="1"/>
  <c r="AH30" i="22"/>
  <c r="I145" i="17" s="1"/>
  <c r="AB30" i="22"/>
  <c r="B145" i="17" s="1"/>
  <c r="B143" i="18" s="1"/>
  <c r="O30" i="22"/>
  <c r="AT29" i="22"/>
  <c r="U144" i="17" s="1"/>
  <c r="S142" i="18" s="1"/>
  <c r="AS29" i="22"/>
  <c r="T144" i="17" s="1"/>
  <c r="R142" i="18" s="1"/>
  <c r="AR29" i="22"/>
  <c r="S144" i="17" s="1"/>
  <c r="Q142" i="18" s="1"/>
  <c r="AQ29" i="22"/>
  <c r="R144" i="17" s="1"/>
  <c r="P142" i="18" s="1"/>
  <c r="AP29" i="22"/>
  <c r="Q144" i="17" s="1"/>
  <c r="O142" i="18" s="1"/>
  <c r="AO29" i="22"/>
  <c r="P144" i="17" s="1"/>
  <c r="N142" i="18" s="1"/>
  <c r="AN29" i="22"/>
  <c r="O144" i="17" s="1"/>
  <c r="M142" i="18" s="1"/>
  <c r="AM29" i="22"/>
  <c r="N144" i="17" s="1"/>
  <c r="L142" i="18" s="1"/>
  <c r="AL29" i="22"/>
  <c r="M144" i="17" s="1"/>
  <c r="K142" i="18" s="1"/>
  <c r="AK29" i="22"/>
  <c r="L144" i="17" s="1"/>
  <c r="J142" i="18" s="1"/>
  <c r="AJ29" i="22"/>
  <c r="K144" i="17" s="1"/>
  <c r="I142" i="18" s="1"/>
  <c r="AI29" i="22"/>
  <c r="J144" i="17" s="1"/>
  <c r="AH29" i="22"/>
  <c r="I144" i="17" s="1"/>
  <c r="AB29" i="22"/>
  <c r="B144" i="17" s="1"/>
  <c r="B142" i="18" s="1"/>
  <c r="O29" i="22"/>
  <c r="AT28" i="22"/>
  <c r="U143" i="17" s="1"/>
  <c r="S141" i="18" s="1"/>
  <c r="AS28" i="22"/>
  <c r="T143" i="17" s="1"/>
  <c r="R141" i="18" s="1"/>
  <c r="AR28" i="22"/>
  <c r="S143" i="17" s="1"/>
  <c r="Q141" i="18" s="1"/>
  <c r="AQ28" i="22"/>
  <c r="R143" i="17" s="1"/>
  <c r="P141" i="18" s="1"/>
  <c r="AP28" i="22"/>
  <c r="Q143" i="17" s="1"/>
  <c r="O141" i="18" s="1"/>
  <c r="AO28" i="22"/>
  <c r="P143" i="17" s="1"/>
  <c r="N141" i="18" s="1"/>
  <c r="AN28" i="22"/>
  <c r="O143" i="17" s="1"/>
  <c r="M141" i="18" s="1"/>
  <c r="AM28" i="22"/>
  <c r="N143" i="17" s="1"/>
  <c r="L141" i="18" s="1"/>
  <c r="AL28" i="22"/>
  <c r="M143" i="17" s="1"/>
  <c r="K141" i="18" s="1"/>
  <c r="AK28" i="22"/>
  <c r="L143" i="17" s="1"/>
  <c r="J141" i="18" s="1"/>
  <c r="AJ28" i="22"/>
  <c r="K143" i="17" s="1"/>
  <c r="I141" i="18" s="1"/>
  <c r="AI28" i="22"/>
  <c r="J143" i="17" s="1"/>
  <c r="AH28" i="22"/>
  <c r="I143" i="17" s="1"/>
  <c r="AB28" i="22"/>
  <c r="B143" i="17" s="1"/>
  <c r="B141" i="18" s="1"/>
  <c r="O28" i="22"/>
  <c r="AT27" i="22"/>
  <c r="U142" i="17" s="1"/>
  <c r="S140" i="18" s="1"/>
  <c r="AS27" i="22"/>
  <c r="T142" i="17" s="1"/>
  <c r="R140" i="18" s="1"/>
  <c r="AR27" i="22"/>
  <c r="S142" i="17" s="1"/>
  <c r="Q140" i="18" s="1"/>
  <c r="AQ27" i="22"/>
  <c r="R142" i="17" s="1"/>
  <c r="P140" i="18" s="1"/>
  <c r="AP27" i="22"/>
  <c r="Q142" i="17" s="1"/>
  <c r="O140" i="18" s="1"/>
  <c r="AO27" i="22"/>
  <c r="P142" i="17" s="1"/>
  <c r="N140" i="18" s="1"/>
  <c r="AN27" i="22"/>
  <c r="O142" i="17" s="1"/>
  <c r="M140" i="18" s="1"/>
  <c r="AM27" i="22"/>
  <c r="N142" i="17" s="1"/>
  <c r="L140" i="18" s="1"/>
  <c r="AL27" i="22"/>
  <c r="M142" i="17" s="1"/>
  <c r="K140" i="18" s="1"/>
  <c r="AK27" i="22"/>
  <c r="L142" i="17" s="1"/>
  <c r="J140" i="18" s="1"/>
  <c r="AJ27" i="22"/>
  <c r="K142" i="17" s="1"/>
  <c r="I140" i="18" s="1"/>
  <c r="AI27" i="22"/>
  <c r="J142" i="17" s="1"/>
  <c r="AH27" i="22"/>
  <c r="I142" i="17" s="1"/>
  <c r="AB27" i="22"/>
  <c r="B142" i="17" s="1"/>
  <c r="B140" i="18" s="1"/>
  <c r="O27" i="22"/>
  <c r="AT26" i="22"/>
  <c r="U141" i="17" s="1"/>
  <c r="S139" i="18" s="1"/>
  <c r="AS26" i="22"/>
  <c r="T141" i="17" s="1"/>
  <c r="R139" i="18" s="1"/>
  <c r="AR26" i="22"/>
  <c r="S141" i="17" s="1"/>
  <c r="Q139" i="18" s="1"/>
  <c r="AQ26" i="22"/>
  <c r="R141" i="17" s="1"/>
  <c r="P139" i="18" s="1"/>
  <c r="AP26" i="22"/>
  <c r="Q141" i="17" s="1"/>
  <c r="O139" i="18" s="1"/>
  <c r="AO26" i="22"/>
  <c r="P141" i="17" s="1"/>
  <c r="N139" i="18" s="1"/>
  <c r="AN26" i="22"/>
  <c r="O141" i="17" s="1"/>
  <c r="M139" i="18" s="1"/>
  <c r="AM26" i="22"/>
  <c r="N141" i="17" s="1"/>
  <c r="L139" i="18" s="1"/>
  <c r="AL26" i="22"/>
  <c r="M141" i="17" s="1"/>
  <c r="K139" i="18" s="1"/>
  <c r="AK26" i="22"/>
  <c r="L141" i="17" s="1"/>
  <c r="J139" i="18" s="1"/>
  <c r="AJ26" i="22"/>
  <c r="K141" i="17" s="1"/>
  <c r="I139" i="18" s="1"/>
  <c r="AI26" i="22"/>
  <c r="J141" i="17" s="1"/>
  <c r="AH26" i="22"/>
  <c r="I141" i="17" s="1"/>
  <c r="AB26" i="22"/>
  <c r="B141" i="17" s="1"/>
  <c r="B139" i="18" s="1"/>
  <c r="O26" i="22"/>
  <c r="AT25" i="22"/>
  <c r="U140" i="17" s="1"/>
  <c r="S138" i="18" s="1"/>
  <c r="AS25" i="22"/>
  <c r="T140" i="17" s="1"/>
  <c r="R138" i="18" s="1"/>
  <c r="AR25" i="22"/>
  <c r="S140" i="17" s="1"/>
  <c r="Q138" i="18" s="1"/>
  <c r="AQ25" i="22"/>
  <c r="R140" i="17" s="1"/>
  <c r="P138" i="18" s="1"/>
  <c r="AP25" i="22"/>
  <c r="Q140" i="17" s="1"/>
  <c r="O138" i="18" s="1"/>
  <c r="AO25" i="22"/>
  <c r="P140" i="17" s="1"/>
  <c r="N138" i="18" s="1"/>
  <c r="AN25" i="22"/>
  <c r="O140" i="17" s="1"/>
  <c r="M138" i="18" s="1"/>
  <c r="AM25" i="22"/>
  <c r="N140" i="17" s="1"/>
  <c r="L138" i="18" s="1"/>
  <c r="AL25" i="22"/>
  <c r="M140" i="17" s="1"/>
  <c r="K138" i="18" s="1"/>
  <c r="AK25" i="22"/>
  <c r="L140" i="17" s="1"/>
  <c r="J138" i="18" s="1"/>
  <c r="AJ25" i="22"/>
  <c r="K140" i="17" s="1"/>
  <c r="I138" i="18" s="1"/>
  <c r="AI25" i="22"/>
  <c r="J140" i="17" s="1"/>
  <c r="AH25" i="22"/>
  <c r="I140" i="17" s="1"/>
  <c r="AB25" i="22"/>
  <c r="B140" i="17" s="1"/>
  <c r="B138" i="18" s="1"/>
  <c r="O25" i="22"/>
  <c r="AT24" i="22"/>
  <c r="U139" i="17" s="1"/>
  <c r="S137" i="18" s="1"/>
  <c r="AS24" i="22"/>
  <c r="T139" i="17" s="1"/>
  <c r="R137" i="18" s="1"/>
  <c r="AR24" i="22"/>
  <c r="S139" i="17" s="1"/>
  <c r="Q137" i="18" s="1"/>
  <c r="AQ24" i="22"/>
  <c r="R139" i="17" s="1"/>
  <c r="P137" i="18" s="1"/>
  <c r="AP24" i="22"/>
  <c r="Q139" i="17" s="1"/>
  <c r="O137" i="18" s="1"/>
  <c r="AO24" i="22"/>
  <c r="P139" i="17" s="1"/>
  <c r="N137" i="18" s="1"/>
  <c r="AN24" i="22"/>
  <c r="O139" i="17" s="1"/>
  <c r="M137" i="18" s="1"/>
  <c r="AM24" i="22"/>
  <c r="N139" i="17" s="1"/>
  <c r="L137" i="18" s="1"/>
  <c r="AL24" i="22"/>
  <c r="M139" i="17" s="1"/>
  <c r="K137" i="18" s="1"/>
  <c r="AK24" i="22"/>
  <c r="L139" i="17" s="1"/>
  <c r="J137" i="18" s="1"/>
  <c r="AJ24" i="22"/>
  <c r="K139" i="17" s="1"/>
  <c r="I137" i="18" s="1"/>
  <c r="AI24" i="22"/>
  <c r="J139" i="17" s="1"/>
  <c r="AH24" i="22"/>
  <c r="I139" i="17" s="1"/>
  <c r="AB24" i="22"/>
  <c r="B139" i="17" s="1"/>
  <c r="B137" i="18" s="1"/>
  <c r="O24" i="22"/>
  <c r="AT23" i="22"/>
  <c r="U138" i="17" s="1"/>
  <c r="S136" i="18" s="1"/>
  <c r="AS23" i="22"/>
  <c r="T138" i="17" s="1"/>
  <c r="R136" i="18" s="1"/>
  <c r="AR23" i="22"/>
  <c r="S138" i="17" s="1"/>
  <c r="Q136" i="18" s="1"/>
  <c r="AQ23" i="22"/>
  <c r="R138" i="17" s="1"/>
  <c r="P136" i="18" s="1"/>
  <c r="AP23" i="22"/>
  <c r="Q138" i="17" s="1"/>
  <c r="O136" i="18" s="1"/>
  <c r="AO23" i="22"/>
  <c r="P138" i="17" s="1"/>
  <c r="N136" i="18" s="1"/>
  <c r="AN23" i="22"/>
  <c r="O138" i="17" s="1"/>
  <c r="M136" i="18" s="1"/>
  <c r="AM23" i="22"/>
  <c r="N138" i="17" s="1"/>
  <c r="L136" i="18" s="1"/>
  <c r="AL23" i="22"/>
  <c r="M138" i="17" s="1"/>
  <c r="K136" i="18" s="1"/>
  <c r="AK23" i="22"/>
  <c r="L138" i="17" s="1"/>
  <c r="J136" i="18" s="1"/>
  <c r="AJ23" i="22"/>
  <c r="K138" i="17" s="1"/>
  <c r="I136" i="18" s="1"/>
  <c r="AI23" i="22"/>
  <c r="J138" i="17" s="1"/>
  <c r="AH23" i="22"/>
  <c r="I138" i="17" s="1"/>
  <c r="AB23" i="22"/>
  <c r="B138" i="17" s="1"/>
  <c r="B136" i="18" s="1"/>
  <c r="O23" i="22"/>
  <c r="N20" i="22"/>
  <c r="N88" i="22" s="1"/>
  <c r="M20" i="16" s="1"/>
  <c r="M20" i="22"/>
  <c r="M88" i="22" s="1"/>
  <c r="L20" i="16" s="1"/>
  <c r="L20" i="22"/>
  <c r="L88" i="22" s="1"/>
  <c r="K20" i="16" s="1"/>
  <c r="K20" i="22"/>
  <c r="K88" i="22" s="1"/>
  <c r="J20" i="16" s="1"/>
  <c r="J20" i="22"/>
  <c r="J88" i="22" s="1"/>
  <c r="I20" i="16" s="1"/>
  <c r="I20" i="22"/>
  <c r="I88" i="22" s="1"/>
  <c r="H20" i="16" s="1"/>
  <c r="H20" i="22"/>
  <c r="H88" i="22" s="1"/>
  <c r="G20" i="16" s="1"/>
  <c r="G20" i="22"/>
  <c r="G88" i="22" s="1"/>
  <c r="F20" i="16" s="1"/>
  <c r="F20" i="22"/>
  <c r="F88" i="22" s="1"/>
  <c r="E20" i="16" s="1"/>
  <c r="E20" i="22"/>
  <c r="E88" i="22" s="1"/>
  <c r="D20" i="16" s="1"/>
  <c r="D20" i="22"/>
  <c r="D88" i="22" s="1"/>
  <c r="C20" i="16" s="1"/>
  <c r="C20" i="22"/>
  <c r="C88" i="22" s="1"/>
  <c r="B20" i="16" s="1"/>
  <c r="AT19" i="22"/>
  <c r="U137" i="17" s="1"/>
  <c r="S135" i="18" s="1"/>
  <c r="AS19" i="22"/>
  <c r="T137" i="17" s="1"/>
  <c r="R135" i="18" s="1"/>
  <c r="AR19" i="22"/>
  <c r="S137" i="17" s="1"/>
  <c r="Q135" i="18" s="1"/>
  <c r="AQ19" i="22"/>
  <c r="R137" i="17" s="1"/>
  <c r="P135" i="18" s="1"/>
  <c r="AP19" i="22"/>
  <c r="Q137" i="17" s="1"/>
  <c r="O135" i="18" s="1"/>
  <c r="AO19" i="22"/>
  <c r="P137" i="17" s="1"/>
  <c r="N135" i="18" s="1"/>
  <c r="AN19" i="22"/>
  <c r="O137" i="17" s="1"/>
  <c r="M135" i="18" s="1"/>
  <c r="AM19" i="22"/>
  <c r="N137" i="17" s="1"/>
  <c r="L135" i="18" s="1"/>
  <c r="AL19" i="22"/>
  <c r="M137" i="17" s="1"/>
  <c r="K135" i="18" s="1"/>
  <c r="AK19" i="22"/>
  <c r="L137" i="17" s="1"/>
  <c r="J135" i="18" s="1"/>
  <c r="AJ19" i="22"/>
  <c r="K137" i="17" s="1"/>
  <c r="I135" i="18" s="1"/>
  <c r="AI19" i="22"/>
  <c r="J137" i="17" s="1"/>
  <c r="AH19" i="22"/>
  <c r="I137" i="17" s="1"/>
  <c r="AB19" i="22"/>
  <c r="B137" i="17" s="1"/>
  <c r="B135" i="18" s="1"/>
  <c r="O19" i="22"/>
  <c r="AT18" i="22"/>
  <c r="U136" i="17" s="1"/>
  <c r="S134" i="18" s="1"/>
  <c r="AS18" i="22"/>
  <c r="T136" i="17" s="1"/>
  <c r="R134" i="18" s="1"/>
  <c r="AR18" i="22"/>
  <c r="S136" i="17" s="1"/>
  <c r="Q134" i="18" s="1"/>
  <c r="AQ18" i="22"/>
  <c r="R136" i="17" s="1"/>
  <c r="P134" i="18" s="1"/>
  <c r="AP18" i="22"/>
  <c r="Q136" i="17" s="1"/>
  <c r="O134" i="18" s="1"/>
  <c r="AO18" i="22"/>
  <c r="P136" i="17" s="1"/>
  <c r="N134" i="18" s="1"/>
  <c r="AN18" i="22"/>
  <c r="O136" i="17" s="1"/>
  <c r="M134" i="18" s="1"/>
  <c r="AM18" i="22"/>
  <c r="N136" i="17" s="1"/>
  <c r="L134" i="18" s="1"/>
  <c r="AL18" i="22"/>
  <c r="M136" i="17" s="1"/>
  <c r="K134" i="18" s="1"/>
  <c r="AK18" i="22"/>
  <c r="L136" i="17" s="1"/>
  <c r="J134" i="18" s="1"/>
  <c r="AJ18" i="22"/>
  <c r="K136" i="17" s="1"/>
  <c r="I134" i="18" s="1"/>
  <c r="AI18" i="22"/>
  <c r="J136" i="17" s="1"/>
  <c r="AH18" i="22"/>
  <c r="I136" i="17" s="1"/>
  <c r="AB18" i="22"/>
  <c r="B136" i="17" s="1"/>
  <c r="B134" i="18" s="1"/>
  <c r="O18" i="22"/>
  <c r="AT17" i="22"/>
  <c r="U135" i="17" s="1"/>
  <c r="S133" i="18" s="1"/>
  <c r="AS17" i="22"/>
  <c r="T135" i="17" s="1"/>
  <c r="R133" i="18" s="1"/>
  <c r="AR17" i="22"/>
  <c r="S135" i="17" s="1"/>
  <c r="Q133" i="18" s="1"/>
  <c r="AQ17" i="22"/>
  <c r="R135" i="17" s="1"/>
  <c r="P133" i="18" s="1"/>
  <c r="AP17" i="22"/>
  <c r="Q135" i="17" s="1"/>
  <c r="O133" i="18" s="1"/>
  <c r="AO17" i="22"/>
  <c r="P135" i="17" s="1"/>
  <c r="N133" i="18" s="1"/>
  <c r="AN17" i="22"/>
  <c r="O135" i="17" s="1"/>
  <c r="M133" i="18" s="1"/>
  <c r="AM17" i="22"/>
  <c r="N135" i="17" s="1"/>
  <c r="L133" i="18" s="1"/>
  <c r="AL17" i="22"/>
  <c r="M135" i="17" s="1"/>
  <c r="K133" i="18" s="1"/>
  <c r="AK17" i="22"/>
  <c r="L135" i="17" s="1"/>
  <c r="J133" i="18" s="1"/>
  <c r="AJ17" i="22"/>
  <c r="K135" i="17" s="1"/>
  <c r="I133" i="18" s="1"/>
  <c r="AI17" i="22"/>
  <c r="J135" i="17" s="1"/>
  <c r="AH17" i="22"/>
  <c r="I135" i="17" s="1"/>
  <c r="AB17" i="22"/>
  <c r="B135" i="17" s="1"/>
  <c r="B133" i="18" s="1"/>
  <c r="O17" i="22"/>
  <c r="AT16" i="22"/>
  <c r="U134" i="17" s="1"/>
  <c r="S132" i="18" s="1"/>
  <c r="AS16" i="22"/>
  <c r="T134" i="17" s="1"/>
  <c r="R132" i="18" s="1"/>
  <c r="AR16" i="22"/>
  <c r="S134" i="17" s="1"/>
  <c r="Q132" i="18" s="1"/>
  <c r="AQ16" i="22"/>
  <c r="R134" i="17" s="1"/>
  <c r="P132" i="18" s="1"/>
  <c r="AP16" i="22"/>
  <c r="Q134" i="17" s="1"/>
  <c r="O132" i="18" s="1"/>
  <c r="AO16" i="22"/>
  <c r="P134" i="17" s="1"/>
  <c r="N132" i="18" s="1"/>
  <c r="AN16" i="22"/>
  <c r="O134" i="17" s="1"/>
  <c r="M132" i="18" s="1"/>
  <c r="AM16" i="22"/>
  <c r="N134" i="17" s="1"/>
  <c r="L132" i="18" s="1"/>
  <c r="AL16" i="22"/>
  <c r="M134" i="17" s="1"/>
  <c r="K132" i="18" s="1"/>
  <c r="AK16" i="22"/>
  <c r="L134" i="17" s="1"/>
  <c r="J132" i="18" s="1"/>
  <c r="AJ16" i="22"/>
  <c r="K134" i="17" s="1"/>
  <c r="I132" i="18" s="1"/>
  <c r="AI16" i="22"/>
  <c r="J134" i="17" s="1"/>
  <c r="AH16" i="22"/>
  <c r="I134" i="17" s="1"/>
  <c r="AB16" i="22"/>
  <c r="B134" i="17" s="1"/>
  <c r="B132" i="18" s="1"/>
  <c r="O16" i="22"/>
  <c r="AT15" i="22"/>
  <c r="U133" i="17" s="1"/>
  <c r="S131" i="18" s="1"/>
  <c r="AS15" i="22"/>
  <c r="T133" i="17" s="1"/>
  <c r="R131" i="18" s="1"/>
  <c r="AR15" i="22"/>
  <c r="S133" i="17" s="1"/>
  <c r="Q131" i="18" s="1"/>
  <c r="AQ15" i="22"/>
  <c r="R133" i="17" s="1"/>
  <c r="P131" i="18" s="1"/>
  <c r="AP15" i="22"/>
  <c r="Q133" i="17" s="1"/>
  <c r="O131" i="18" s="1"/>
  <c r="AO15" i="22"/>
  <c r="P133" i="17" s="1"/>
  <c r="N131" i="18" s="1"/>
  <c r="AN15" i="22"/>
  <c r="O133" i="17" s="1"/>
  <c r="M131" i="18" s="1"/>
  <c r="AM15" i="22"/>
  <c r="N133" i="17" s="1"/>
  <c r="L131" i="18" s="1"/>
  <c r="AL15" i="22"/>
  <c r="M133" i="17" s="1"/>
  <c r="K131" i="18" s="1"/>
  <c r="AK15" i="22"/>
  <c r="L133" i="17" s="1"/>
  <c r="J131" i="18" s="1"/>
  <c r="AJ15" i="22"/>
  <c r="K133" i="17" s="1"/>
  <c r="I131" i="18" s="1"/>
  <c r="AI15" i="22"/>
  <c r="J133" i="17" s="1"/>
  <c r="AH15" i="22"/>
  <c r="I133" i="17" s="1"/>
  <c r="AB15" i="22"/>
  <c r="B133" i="17" s="1"/>
  <c r="B131" i="18" s="1"/>
  <c r="O15" i="22"/>
  <c r="AT14" i="22"/>
  <c r="U132" i="17" s="1"/>
  <c r="S130" i="18" s="1"/>
  <c r="AS14" i="22"/>
  <c r="T132" i="17" s="1"/>
  <c r="R130" i="18" s="1"/>
  <c r="AR14" i="22"/>
  <c r="S132" i="17" s="1"/>
  <c r="Q130" i="18" s="1"/>
  <c r="AQ14" i="22"/>
  <c r="R132" i="17" s="1"/>
  <c r="P130" i="18" s="1"/>
  <c r="AP14" i="22"/>
  <c r="Q132" i="17" s="1"/>
  <c r="O130" i="18" s="1"/>
  <c r="AO14" i="22"/>
  <c r="P132" i="17" s="1"/>
  <c r="N130" i="18" s="1"/>
  <c r="AN14" i="22"/>
  <c r="O132" i="17" s="1"/>
  <c r="M130" i="18" s="1"/>
  <c r="AM14" i="22"/>
  <c r="N132" i="17" s="1"/>
  <c r="L130" i="18" s="1"/>
  <c r="AL14" i="22"/>
  <c r="M132" i="17" s="1"/>
  <c r="K130" i="18" s="1"/>
  <c r="AK14" i="22"/>
  <c r="L132" i="17" s="1"/>
  <c r="J130" i="18" s="1"/>
  <c r="AJ14" i="22"/>
  <c r="K132" i="17" s="1"/>
  <c r="I130" i="18" s="1"/>
  <c r="AI14" i="22"/>
  <c r="J132" i="17" s="1"/>
  <c r="AH14" i="22"/>
  <c r="I132" i="17" s="1"/>
  <c r="AB14" i="22"/>
  <c r="B132" i="17" s="1"/>
  <c r="B130" i="18" s="1"/>
  <c r="O14" i="22"/>
  <c r="AT13" i="22"/>
  <c r="U131" i="17" s="1"/>
  <c r="S129" i="18" s="1"/>
  <c r="AS13" i="22"/>
  <c r="T131" i="17" s="1"/>
  <c r="R129" i="18" s="1"/>
  <c r="AR13" i="22"/>
  <c r="S131" i="17" s="1"/>
  <c r="Q129" i="18" s="1"/>
  <c r="AQ13" i="22"/>
  <c r="R131" i="17" s="1"/>
  <c r="P129" i="18" s="1"/>
  <c r="AP13" i="22"/>
  <c r="Q131" i="17" s="1"/>
  <c r="O129" i="18" s="1"/>
  <c r="AO13" i="22"/>
  <c r="P131" i="17" s="1"/>
  <c r="N129" i="18" s="1"/>
  <c r="AN13" i="22"/>
  <c r="O131" i="17" s="1"/>
  <c r="M129" i="18" s="1"/>
  <c r="AM13" i="22"/>
  <c r="N131" i="17" s="1"/>
  <c r="L129" i="18" s="1"/>
  <c r="AL13" i="22"/>
  <c r="M131" i="17" s="1"/>
  <c r="K129" i="18" s="1"/>
  <c r="AK13" i="22"/>
  <c r="L131" i="17" s="1"/>
  <c r="J129" i="18" s="1"/>
  <c r="AJ13" i="22"/>
  <c r="K131" i="17" s="1"/>
  <c r="I129" i="18" s="1"/>
  <c r="AI13" i="22"/>
  <c r="J131" i="17" s="1"/>
  <c r="AH13" i="22"/>
  <c r="I131" i="17" s="1"/>
  <c r="AB13" i="22"/>
  <c r="B131" i="17" s="1"/>
  <c r="B129" i="18" s="1"/>
  <c r="O13" i="22"/>
  <c r="AT12" i="22"/>
  <c r="U130" i="17" s="1"/>
  <c r="S128" i="18" s="1"/>
  <c r="AS12" i="22"/>
  <c r="T130" i="17" s="1"/>
  <c r="R128" i="18" s="1"/>
  <c r="AR12" i="22"/>
  <c r="S130" i="17" s="1"/>
  <c r="Q128" i="18" s="1"/>
  <c r="AQ12" i="22"/>
  <c r="R130" i="17" s="1"/>
  <c r="P128" i="18" s="1"/>
  <c r="AP12" i="22"/>
  <c r="Q130" i="17" s="1"/>
  <c r="O128" i="18" s="1"/>
  <c r="AO12" i="22"/>
  <c r="P130" i="17" s="1"/>
  <c r="N128" i="18" s="1"/>
  <c r="AN12" i="22"/>
  <c r="O130" i="17" s="1"/>
  <c r="M128" i="18" s="1"/>
  <c r="AM12" i="22"/>
  <c r="N130" i="17" s="1"/>
  <c r="L128" i="18" s="1"/>
  <c r="AL12" i="22"/>
  <c r="M130" i="17" s="1"/>
  <c r="K128" i="18" s="1"/>
  <c r="AK12" i="22"/>
  <c r="L130" i="17" s="1"/>
  <c r="J128" i="18" s="1"/>
  <c r="AJ12" i="22"/>
  <c r="K130" i="17" s="1"/>
  <c r="I128" i="18" s="1"/>
  <c r="AI12" i="22"/>
  <c r="J130" i="17" s="1"/>
  <c r="AH12" i="22"/>
  <c r="I130" i="17" s="1"/>
  <c r="AB12" i="22"/>
  <c r="B130" i="17" s="1"/>
  <c r="B128" i="18" s="1"/>
  <c r="O12" i="22"/>
  <c r="AT11" i="22"/>
  <c r="U129" i="17" s="1"/>
  <c r="S127" i="18" s="1"/>
  <c r="AS11" i="22"/>
  <c r="T129" i="17" s="1"/>
  <c r="R127" i="18" s="1"/>
  <c r="AR11" i="22"/>
  <c r="S129" i="17" s="1"/>
  <c r="Q127" i="18" s="1"/>
  <c r="AQ11" i="22"/>
  <c r="R129" i="17" s="1"/>
  <c r="P127" i="18" s="1"/>
  <c r="AP11" i="22"/>
  <c r="Q129" i="17" s="1"/>
  <c r="O127" i="18" s="1"/>
  <c r="AO11" i="22"/>
  <c r="P129" i="17" s="1"/>
  <c r="N127" i="18" s="1"/>
  <c r="AN11" i="22"/>
  <c r="O129" i="17" s="1"/>
  <c r="M127" i="18" s="1"/>
  <c r="AM11" i="22"/>
  <c r="N129" i="17" s="1"/>
  <c r="L127" i="18" s="1"/>
  <c r="AL11" i="22"/>
  <c r="M129" i="17" s="1"/>
  <c r="K127" i="18" s="1"/>
  <c r="AK11" i="22"/>
  <c r="L129" i="17" s="1"/>
  <c r="J127" i="18" s="1"/>
  <c r="AJ11" i="22"/>
  <c r="K129" i="17" s="1"/>
  <c r="I127" i="18" s="1"/>
  <c r="AI11" i="22"/>
  <c r="J129" i="17" s="1"/>
  <c r="AH11" i="22"/>
  <c r="I129" i="17" s="1"/>
  <c r="AB11" i="22"/>
  <c r="B129" i="17" s="1"/>
  <c r="B127" i="18" s="1"/>
  <c r="O11" i="22"/>
  <c r="AT10" i="22"/>
  <c r="U128" i="17" s="1"/>
  <c r="S126" i="18" s="1"/>
  <c r="AS10" i="22"/>
  <c r="T128" i="17" s="1"/>
  <c r="R126" i="18" s="1"/>
  <c r="AR10" i="22"/>
  <c r="S128" i="17" s="1"/>
  <c r="Q126" i="18" s="1"/>
  <c r="AQ10" i="22"/>
  <c r="R128" i="17" s="1"/>
  <c r="P126" i="18" s="1"/>
  <c r="AP10" i="22"/>
  <c r="Q128" i="17" s="1"/>
  <c r="O126" i="18" s="1"/>
  <c r="AO10" i="22"/>
  <c r="P128" i="17" s="1"/>
  <c r="N126" i="18" s="1"/>
  <c r="AN10" i="22"/>
  <c r="O128" i="17" s="1"/>
  <c r="M126" i="18" s="1"/>
  <c r="AM10" i="22"/>
  <c r="N128" i="17" s="1"/>
  <c r="L126" i="18" s="1"/>
  <c r="AL10" i="22"/>
  <c r="M128" i="17" s="1"/>
  <c r="K126" i="18" s="1"/>
  <c r="AK10" i="22"/>
  <c r="L128" i="17" s="1"/>
  <c r="J126" i="18" s="1"/>
  <c r="AJ10" i="22"/>
  <c r="K128" i="17" s="1"/>
  <c r="I126" i="18" s="1"/>
  <c r="AI10" i="22"/>
  <c r="J128" i="17" s="1"/>
  <c r="AH10" i="22"/>
  <c r="I128" i="17" s="1"/>
  <c r="O10" i="22"/>
  <c r="N6" i="22"/>
  <c r="M6" i="22"/>
  <c r="L6" i="22"/>
  <c r="K6" i="22"/>
  <c r="J6" i="22"/>
  <c r="I6" i="22"/>
  <c r="H6" i="22"/>
  <c r="G6" i="22"/>
  <c r="F6" i="22"/>
  <c r="E6" i="22"/>
  <c r="D6" i="22"/>
  <c r="C6" i="22"/>
  <c r="C5" i="22"/>
  <c r="O1" i="22"/>
  <c r="AD83" i="22" s="1"/>
  <c r="D186" i="17" s="1"/>
  <c r="D184" i="18" s="1"/>
  <c r="B17" i="21"/>
  <c r="B18" i="21"/>
  <c r="B19" i="21"/>
  <c r="B30" i="21"/>
  <c r="B31" i="21"/>
  <c r="B32" i="21"/>
  <c r="B43" i="21"/>
  <c r="B44" i="21"/>
  <c r="B45" i="21"/>
  <c r="B56" i="21"/>
  <c r="B57" i="21"/>
  <c r="B58" i="21"/>
  <c r="B63" i="21"/>
  <c r="B64" i="21"/>
  <c r="B65" i="21"/>
  <c r="B66" i="21"/>
  <c r="B67" i="21"/>
  <c r="B68" i="21"/>
  <c r="B69" i="21"/>
  <c r="B70" i="21"/>
  <c r="B71" i="21"/>
  <c r="B62" i="21"/>
  <c r="B50" i="21"/>
  <c r="B51" i="21"/>
  <c r="B52" i="21"/>
  <c r="B53" i="21"/>
  <c r="B54" i="21"/>
  <c r="B55" i="21"/>
  <c r="B49" i="21"/>
  <c r="B37" i="21"/>
  <c r="B38" i="21"/>
  <c r="B39" i="21"/>
  <c r="B40" i="21"/>
  <c r="B41" i="21"/>
  <c r="B42" i="21"/>
  <c r="B36" i="21"/>
  <c r="B24" i="21"/>
  <c r="B25" i="21"/>
  <c r="B26" i="21"/>
  <c r="B27" i="21"/>
  <c r="B28" i="21"/>
  <c r="B29" i="21"/>
  <c r="B23" i="21"/>
  <c r="N59" i="21"/>
  <c r="M59" i="21"/>
  <c r="L59" i="21"/>
  <c r="K59" i="21"/>
  <c r="J59" i="21"/>
  <c r="I59" i="21"/>
  <c r="H59" i="21"/>
  <c r="G59" i="21"/>
  <c r="F59" i="21"/>
  <c r="E59" i="21"/>
  <c r="D59" i="21"/>
  <c r="C59" i="21"/>
  <c r="AT58" i="21"/>
  <c r="U117" i="17" s="1"/>
  <c r="S115" i="18" s="1"/>
  <c r="AS58" i="21"/>
  <c r="T117" i="17" s="1"/>
  <c r="R115" i="18" s="1"/>
  <c r="AR58" i="21"/>
  <c r="S117" i="17" s="1"/>
  <c r="Q115" i="18" s="1"/>
  <c r="AQ58" i="21"/>
  <c r="R117" i="17" s="1"/>
  <c r="P115" i="18" s="1"/>
  <c r="AP58" i="21"/>
  <c r="Q117" i="17" s="1"/>
  <c r="O115" i="18" s="1"/>
  <c r="AO58" i="21"/>
  <c r="P117" i="17" s="1"/>
  <c r="N115" i="18" s="1"/>
  <c r="AN58" i="21"/>
  <c r="O117" i="17" s="1"/>
  <c r="M115" i="18" s="1"/>
  <c r="AM58" i="21"/>
  <c r="N117" i="17" s="1"/>
  <c r="L115" i="18" s="1"/>
  <c r="AL58" i="21"/>
  <c r="M117" i="17" s="1"/>
  <c r="K115" i="18" s="1"/>
  <c r="AK58" i="21"/>
  <c r="L117" i="17" s="1"/>
  <c r="J115" i="18" s="1"/>
  <c r="AJ58" i="21"/>
  <c r="K117" i="17" s="1"/>
  <c r="I115" i="18" s="1"/>
  <c r="AI58" i="21"/>
  <c r="J117" i="17" s="1"/>
  <c r="AH58" i="21"/>
  <c r="I117" i="17" s="1"/>
  <c r="AB58" i="21"/>
  <c r="B117" i="17" s="1"/>
  <c r="B115" i="18" s="1"/>
  <c r="O58" i="21"/>
  <c r="AT57" i="21"/>
  <c r="U116" i="17" s="1"/>
  <c r="S114" i="18" s="1"/>
  <c r="AS57" i="21"/>
  <c r="T116" i="17" s="1"/>
  <c r="R114" i="18" s="1"/>
  <c r="AR57" i="21"/>
  <c r="S116" i="17" s="1"/>
  <c r="Q114" i="18" s="1"/>
  <c r="AQ57" i="21"/>
  <c r="R116" i="17" s="1"/>
  <c r="P114" i="18" s="1"/>
  <c r="AP57" i="21"/>
  <c r="Q116" i="17" s="1"/>
  <c r="O114" i="18" s="1"/>
  <c r="AO57" i="21"/>
  <c r="P116" i="17" s="1"/>
  <c r="N114" i="18" s="1"/>
  <c r="AN57" i="21"/>
  <c r="O116" i="17" s="1"/>
  <c r="M114" i="18" s="1"/>
  <c r="AM57" i="21"/>
  <c r="N116" i="17" s="1"/>
  <c r="L114" i="18" s="1"/>
  <c r="AL57" i="21"/>
  <c r="M116" i="17" s="1"/>
  <c r="K114" i="18" s="1"/>
  <c r="AK57" i="21"/>
  <c r="L116" i="17" s="1"/>
  <c r="J114" i="18" s="1"/>
  <c r="AJ57" i="21"/>
  <c r="K116" i="17" s="1"/>
  <c r="I114" i="18" s="1"/>
  <c r="AI57" i="21"/>
  <c r="J116" i="17" s="1"/>
  <c r="AH57" i="21"/>
  <c r="I116" i="17" s="1"/>
  <c r="AB57" i="21"/>
  <c r="B116" i="17" s="1"/>
  <c r="B114" i="18" s="1"/>
  <c r="O57" i="21"/>
  <c r="AT56" i="21"/>
  <c r="U115" i="17" s="1"/>
  <c r="S113" i="18" s="1"/>
  <c r="AS56" i="21"/>
  <c r="T115" i="17" s="1"/>
  <c r="R113" i="18" s="1"/>
  <c r="AR56" i="21"/>
  <c r="S115" i="17" s="1"/>
  <c r="Q113" i="18" s="1"/>
  <c r="AQ56" i="21"/>
  <c r="R115" i="17" s="1"/>
  <c r="P113" i="18" s="1"/>
  <c r="AP56" i="21"/>
  <c r="Q115" i="17" s="1"/>
  <c r="O113" i="18" s="1"/>
  <c r="AO56" i="21"/>
  <c r="P115" i="17" s="1"/>
  <c r="N113" i="18" s="1"/>
  <c r="AN56" i="21"/>
  <c r="O115" i="17" s="1"/>
  <c r="M113" i="18" s="1"/>
  <c r="AM56" i="21"/>
  <c r="N115" i="17" s="1"/>
  <c r="L113" i="18" s="1"/>
  <c r="AL56" i="21"/>
  <c r="M115" i="17" s="1"/>
  <c r="K113" i="18" s="1"/>
  <c r="AK56" i="21"/>
  <c r="L115" i="17" s="1"/>
  <c r="J113" i="18" s="1"/>
  <c r="AJ56" i="21"/>
  <c r="K115" i="17" s="1"/>
  <c r="I113" i="18" s="1"/>
  <c r="AI56" i="21"/>
  <c r="J115" i="17" s="1"/>
  <c r="AH56" i="21"/>
  <c r="I115" i="17" s="1"/>
  <c r="AB56" i="21"/>
  <c r="B115" i="17" s="1"/>
  <c r="B113" i="18" s="1"/>
  <c r="O56" i="21"/>
  <c r="AT55" i="21"/>
  <c r="U114" i="17" s="1"/>
  <c r="S112" i="18" s="1"/>
  <c r="AS55" i="21"/>
  <c r="T114" i="17" s="1"/>
  <c r="R112" i="18" s="1"/>
  <c r="AR55" i="21"/>
  <c r="S114" i="17" s="1"/>
  <c r="Q112" i="18" s="1"/>
  <c r="AQ55" i="21"/>
  <c r="R114" i="17" s="1"/>
  <c r="P112" i="18" s="1"/>
  <c r="AP55" i="21"/>
  <c r="Q114" i="17" s="1"/>
  <c r="O112" i="18" s="1"/>
  <c r="AO55" i="21"/>
  <c r="P114" i="17" s="1"/>
  <c r="N112" i="18" s="1"/>
  <c r="AN55" i="21"/>
  <c r="O114" i="17" s="1"/>
  <c r="M112" i="18" s="1"/>
  <c r="AM55" i="21"/>
  <c r="N114" i="17" s="1"/>
  <c r="L112" i="18" s="1"/>
  <c r="AL55" i="21"/>
  <c r="M114" i="17" s="1"/>
  <c r="K112" i="18" s="1"/>
  <c r="AK55" i="21"/>
  <c r="L114" i="17" s="1"/>
  <c r="J112" i="18" s="1"/>
  <c r="AJ55" i="21"/>
  <c r="K114" i="17" s="1"/>
  <c r="I112" i="18" s="1"/>
  <c r="AI55" i="21"/>
  <c r="J114" i="17" s="1"/>
  <c r="AH55" i="21"/>
  <c r="I114" i="17" s="1"/>
  <c r="AB55" i="21"/>
  <c r="B114" i="17" s="1"/>
  <c r="B112" i="18" s="1"/>
  <c r="O55" i="21"/>
  <c r="AT54" i="21"/>
  <c r="U113" i="17" s="1"/>
  <c r="S111" i="18" s="1"/>
  <c r="AS54" i="21"/>
  <c r="T113" i="17" s="1"/>
  <c r="R111" i="18" s="1"/>
  <c r="AR54" i="21"/>
  <c r="S113" i="17" s="1"/>
  <c r="Q111" i="18" s="1"/>
  <c r="AQ54" i="21"/>
  <c r="R113" i="17" s="1"/>
  <c r="P111" i="18" s="1"/>
  <c r="AP54" i="21"/>
  <c r="Q113" i="17" s="1"/>
  <c r="O111" i="18" s="1"/>
  <c r="AO54" i="21"/>
  <c r="P113" i="17" s="1"/>
  <c r="N111" i="18" s="1"/>
  <c r="AN54" i="21"/>
  <c r="O113" i="17" s="1"/>
  <c r="M111" i="18" s="1"/>
  <c r="AM54" i="21"/>
  <c r="N113" i="17" s="1"/>
  <c r="L111" i="18" s="1"/>
  <c r="AL54" i="21"/>
  <c r="M113" i="17" s="1"/>
  <c r="K111" i="18" s="1"/>
  <c r="AK54" i="21"/>
  <c r="L113" i="17" s="1"/>
  <c r="J111" i="18" s="1"/>
  <c r="AJ54" i="21"/>
  <c r="K113" i="17" s="1"/>
  <c r="I111" i="18" s="1"/>
  <c r="AI54" i="21"/>
  <c r="J113" i="17" s="1"/>
  <c r="AH54" i="21"/>
  <c r="I113" i="17" s="1"/>
  <c r="AB54" i="21"/>
  <c r="B113" i="17" s="1"/>
  <c r="B111" i="18" s="1"/>
  <c r="O54" i="21"/>
  <c r="AT53" i="21"/>
  <c r="U112" i="17" s="1"/>
  <c r="S110" i="18" s="1"/>
  <c r="AS53" i="21"/>
  <c r="T112" i="17" s="1"/>
  <c r="R110" i="18" s="1"/>
  <c r="AR53" i="21"/>
  <c r="S112" i="17" s="1"/>
  <c r="Q110" i="18" s="1"/>
  <c r="AQ53" i="21"/>
  <c r="R112" i="17" s="1"/>
  <c r="P110" i="18" s="1"/>
  <c r="AP53" i="21"/>
  <c r="Q112" i="17" s="1"/>
  <c r="O110" i="18" s="1"/>
  <c r="AO53" i="21"/>
  <c r="P112" i="17" s="1"/>
  <c r="N110" i="18" s="1"/>
  <c r="AN53" i="21"/>
  <c r="O112" i="17" s="1"/>
  <c r="M110" i="18" s="1"/>
  <c r="AM53" i="21"/>
  <c r="N112" i="17" s="1"/>
  <c r="L110" i="18" s="1"/>
  <c r="AL53" i="21"/>
  <c r="M112" i="17" s="1"/>
  <c r="K110" i="18" s="1"/>
  <c r="AK53" i="21"/>
  <c r="L112" i="17" s="1"/>
  <c r="J110" i="18" s="1"/>
  <c r="AJ53" i="21"/>
  <c r="K112" i="17" s="1"/>
  <c r="I110" i="18" s="1"/>
  <c r="AI53" i="21"/>
  <c r="J112" i="17" s="1"/>
  <c r="AH53" i="21"/>
  <c r="I112" i="17" s="1"/>
  <c r="AB53" i="21"/>
  <c r="B112" i="17" s="1"/>
  <c r="B110" i="18" s="1"/>
  <c r="O53" i="21"/>
  <c r="AT52" i="21"/>
  <c r="U111" i="17" s="1"/>
  <c r="S109" i="18" s="1"/>
  <c r="AS52" i="21"/>
  <c r="T111" i="17" s="1"/>
  <c r="R109" i="18" s="1"/>
  <c r="AR52" i="21"/>
  <c r="S111" i="17" s="1"/>
  <c r="Q109" i="18" s="1"/>
  <c r="AQ52" i="21"/>
  <c r="R111" i="17" s="1"/>
  <c r="P109" i="18" s="1"/>
  <c r="AP52" i="21"/>
  <c r="Q111" i="17" s="1"/>
  <c r="O109" i="18" s="1"/>
  <c r="AO52" i="21"/>
  <c r="P111" i="17" s="1"/>
  <c r="N109" i="18" s="1"/>
  <c r="AN52" i="21"/>
  <c r="O111" i="17" s="1"/>
  <c r="M109" i="18" s="1"/>
  <c r="AM52" i="21"/>
  <c r="N111" i="17" s="1"/>
  <c r="L109" i="18" s="1"/>
  <c r="AL52" i="21"/>
  <c r="M111" i="17" s="1"/>
  <c r="K109" i="18" s="1"/>
  <c r="AK52" i="21"/>
  <c r="L111" i="17" s="1"/>
  <c r="J109" i="18" s="1"/>
  <c r="AJ52" i="21"/>
  <c r="K111" i="17" s="1"/>
  <c r="I109" i="18" s="1"/>
  <c r="AI52" i="21"/>
  <c r="J111" i="17" s="1"/>
  <c r="AH52" i="21"/>
  <c r="I111" i="17" s="1"/>
  <c r="AB52" i="21"/>
  <c r="B111" i="17" s="1"/>
  <c r="B109" i="18" s="1"/>
  <c r="O52" i="21"/>
  <c r="AT51" i="21"/>
  <c r="U110" i="17" s="1"/>
  <c r="S108" i="18" s="1"/>
  <c r="AS51" i="21"/>
  <c r="T110" i="17" s="1"/>
  <c r="R108" i="18" s="1"/>
  <c r="AR51" i="21"/>
  <c r="S110" i="17" s="1"/>
  <c r="Q108" i="18" s="1"/>
  <c r="AQ51" i="21"/>
  <c r="R110" i="17" s="1"/>
  <c r="P108" i="18" s="1"/>
  <c r="AP51" i="21"/>
  <c r="Q110" i="17" s="1"/>
  <c r="O108" i="18" s="1"/>
  <c r="AO51" i="21"/>
  <c r="P110" i="17" s="1"/>
  <c r="N108" i="18" s="1"/>
  <c r="AN51" i="21"/>
  <c r="O110" i="17" s="1"/>
  <c r="M108" i="18" s="1"/>
  <c r="AM51" i="21"/>
  <c r="N110" i="17" s="1"/>
  <c r="L108" i="18" s="1"/>
  <c r="AL51" i="21"/>
  <c r="M110" i="17" s="1"/>
  <c r="K108" i="18" s="1"/>
  <c r="AK51" i="21"/>
  <c r="L110" i="17" s="1"/>
  <c r="J108" i="18" s="1"/>
  <c r="AJ51" i="21"/>
  <c r="K110" i="17" s="1"/>
  <c r="I108" i="18" s="1"/>
  <c r="AI51" i="21"/>
  <c r="J110" i="17" s="1"/>
  <c r="AH51" i="21"/>
  <c r="I110" i="17" s="1"/>
  <c r="AB51" i="21"/>
  <c r="B110" i="17" s="1"/>
  <c r="B108" i="18" s="1"/>
  <c r="O51" i="21"/>
  <c r="AT50" i="21"/>
  <c r="U109" i="17" s="1"/>
  <c r="S107" i="18" s="1"/>
  <c r="AS50" i="21"/>
  <c r="T109" i="17" s="1"/>
  <c r="R107" i="18" s="1"/>
  <c r="AR50" i="21"/>
  <c r="S109" i="17" s="1"/>
  <c r="Q107" i="18" s="1"/>
  <c r="AQ50" i="21"/>
  <c r="R109" i="17" s="1"/>
  <c r="P107" i="18" s="1"/>
  <c r="AP50" i="21"/>
  <c r="Q109" i="17" s="1"/>
  <c r="O107" i="18" s="1"/>
  <c r="AO50" i="21"/>
  <c r="P109" i="17" s="1"/>
  <c r="N107" i="18" s="1"/>
  <c r="AN50" i="21"/>
  <c r="O109" i="17" s="1"/>
  <c r="M107" i="18" s="1"/>
  <c r="AM50" i="21"/>
  <c r="N109" i="17" s="1"/>
  <c r="L107" i="18" s="1"/>
  <c r="AL50" i="21"/>
  <c r="M109" i="17" s="1"/>
  <c r="K107" i="18" s="1"/>
  <c r="AK50" i="21"/>
  <c r="L109" i="17" s="1"/>
  <c r="J107" i="18" s="1"/>
  <c r="AJ50" i="21"/>
  <c r="K109" i="17" s="1"/>
  <c r="I107" i="18" s="1"/>
  <c r="AI50" i="21"/>
  <c r="J109" i="17" s="1"/>
  <c r="AH50" i="21"/>
  <c r="I109" i="17" s="1"/>
  <c r="AB50" i="21"/>
  <c r="B109" i="17" s="1"/>
  <c r="B107" i="18" s="1"/>
  <c r="O50" i="21"/>
  <c r="AT49" i="21"/>
  <c r="U108" i="17" s="1"/>
  <c r="S106" i="18" s="1"/>
  <c r="AS49" i="21"/>
  <c r="T108" i="17" s="1"/>
  <c r="R106" i="18" s="1"/>
  <c r="AR49" i="21"/>
  <c r="S108" i="17" s="1"/>
  <c r="Q106" i="18" s="1"/>
  <c r="AQ49" i="21"/>
  <c r="R108" i="17" s="1"/>
  <c r="P106" i="18" s="1"/>
  <c r="AP49" i="21"/>
  <c r="Q108" i="17" s="1"/>
  <c r="O106" i="18" s="1"/>
  <c r="AO49" i="21"/>
  <c r="P108" i="17" s="1"/>
  <c r="N106" i="18" s="1"/>
  <c r="AN49" i="21"/>
  <c r="O108" i="17" s="1"/>
  <c r="M106" i="18" s="1"/>
  <c r="AM49" i="21"/>
  <c r="N108" i="17" s="1"/>
  <c r="L106" i="18" s="1"/>
  <c r="AL49" i="21"/>
  <c r="M108" i="17" s="1"/>
  <c r="K106" i="18" s="1"/>
  <c r="AK49" i="21"/>
  <c r="L108" i="17" s="1"/>
  <c r="J106" i="18" s="1"/>
  <c r="AJ49" i="21"/>
  <c r="K108" i="17" s="1"/>
  <c r="I106" i="18" s="1"/>
  <c r="AI49" i="21"/>
  <c r="J108" i="17" s="1"/>
  <c r="AH49" i="21"/>
  <c r="I108" i="17" s="1"/>
  <c r="AB49" i="21"/>
  <c r="B108" i="17" s="1"/>
  <c r="B106" i="18" s="1"/>
  <c r="O49" i="21"/>
  <c r="N46" i="21"/>
  <c r="M46" i="21"/>
  <c r="L46" i="21"/>
  <c r="K46" i="21"/>
  <c r="J46" i="21"/>
  <c r="I46" i="21"/>
  <c r="H46" i="21"/>
  <c r="G46" i="21"/>
  <c r="F46" i="21"/>
  <c r="E46" i="21"/>
  <c r="D46" i="21"/>
  <c r="C46" i="21"/>
  <c r="AT45" i="21"/>
  <c r="U107" i="17" s="1"/>
  <c r="S105" i="18" s="1"/>
  <c r="AS45" i="21"/>
  <c r="T107" i="17" s="1"/>
  <c r="R105" i="18" s="1"/>
  <c r="AR45" i="21"/>
  <c r="S107" i="17" s="1"/>
  <c r="Q105" i="18" s="1"/>
  <c r="AQ45" i="21"/>
  <c r="R107" i="17" s="1"/>
  <c r="P105" i="18" s="1"/>
  <c r="AP45" i="21"/>
  <c r="Q107" i="17" s="1"/>
  <c r="O105" i="18" s="1"/>
  <c r="AO45" i="21"/>
  <c r="P107" i="17" s="1"/>
  <c r="N105" i="18" s="1"/>
  <c r="AN45" i="21"/>
  <c r="O107" i="17" s="1"/>
  <c r="M105" i="18" s="1"/>
  <c r="AM45" i="21"/>
  <c r="N107" i="17" s="1"/>
  <c r="L105" i="18" s="1"/>
  <c r="AL45" i="21"/>
  <c r="M107" i="17" s="1"/>
  <c r="K105" i="18" s="1"/>
  <c r="AK45" i="21"/>
  <c r="L107" i="17" s="1"/>
  <c r="J105" i="18" s="1"/>
  <c r="AJ45" i="21"/>
  <c r="K107" i="17" s="1"/>
  <c r="I105" i="18" s="1"/>
  <c r="AI45" i="21"/>
  <c r="J107" i="17" s="1"/>
  <c r="AH45" i="21"/>
  <c r="I107" i="17" s="1"/>
  <c r="AB45" i="21"/>
  <c r="B107" i="17" s="1"/>
  <c r="B105" i="18" s="1"/>
  <c r="O45" i="21"/>
  <c r="AT44" i="21"/>
  <c r="U106" i="17" s="1"/>
  <c r="S104" i="18" s="1"/>
  <c r="AS44" i="21"/>
  <c r="T106" i="17" s="1"/>
  <c r="R104" i="18" s="1"/>
  <c r="AR44" i="21"/>
  <c r="S106" i="17" s="1"/>
  <c r="Q104" i="18" s="1"/>
  <c r="AQ44" i="21"/>
  <c r="R106" i="17" s="1"/>
  <c r="P104" i="18" s="1"/>
  <c r="AP44" i="21"/>
  <c r="Q106" i="17" s="1"/>
  <c r="O104" i="18" s="1"/>
  <c r="AO44" i="21"/>
  <c r="P106" i="17" s="1"/>
  <c r="N104" i="18" s="1"/>
  <c r="AN44" i="21"/>
  <c r="O106" i="17" s="1"/>
  <c r="M104" i="18" s="1"/>
  <c r="AM44" i="21"/>
  <c r="N106" i="17" s="1"/>
  <c r="L104" i="18" s="1"/>
  <c r="AL44" i="21"/>
  <c r="M106" i="17" s="1"/>
  <c r="K104" i="18" s="1"/>
  <c r="AK44" i="21"/>
  <c r="L106" i="17" s="1"/>
  <c r="J104" i="18" s="1"/>
  <c r="AJ44" i="21"/>
  <c r="K106" i="17" s="1"/>
  <c r="I104" i="18" s="1"/>
  <c r="AI44" i="21"/>
  <c r="J106" i="17" s="1"/>
  <c r="AH44" i="21"/>
  <c r="I106" i="17" s="1"/>
  <c r="AB44" i="21"/>
  <c r="B106" i="17" s="1"/>
  <c r="B104" i="18" s="1"/>
  <c r="O44" i="21"/>
  <c r="AT43" i="21"/>
  <c r="U105" i="17" s="1"/>
  <c r="S103" i="18" s="1"/>
  <c r="AS43" i="21"/>
  <c r="T105" i="17" s="1"/>
  <c r="R103" i="18" s="1"/>
  <c r="AR43" i="21"/>
  <c r="S105" i="17" s="1"/>
  <c r="Q103" i="18" s="1"/>
  <c r="AQ43" i="21"/>
  <c r="R105" i="17" s="1"/>
  <c r="P103" i="18" s="1"/>
  <c r="AP43" i="21"/>
  <c r="Q105" i="17" s="1"/>
  <c r="O103" i="18" s="1"/>
  <c r="AO43" i="21"/>
  <c r="P105" i="17" s="1"/>
  <c r="N103" i="18" s="1"/>
  <c r="AN43" i="21"/>
  <c r="O105" i="17" s="1"/>
  <c r="M103" i="18" s="1"/>
  <c r="AM43" i="21"/>
  <c r="N105" i="17" s="1"/>
  <c r="L103" i="18" s="1"/>
  <c r="AL43" i="21"/>
  <c r="M105" i="17" s="1"/>
  <c r="K103" i="18" s="1"/>
  <c r="AK43" i="21"/>
  <c r="L105" i="17" s="1"/>
  <c r="J103" i="18" s="1"/>
  <c r="AJ43" i="21"/>
  <c r="K105" i="17" s="1"/>
  <c r="I103" i="18" s="1"/>
  <c r="AI43" i="21"/>
  <c r="J105" i="17" s="1"/>
  <c r="AH43" i="21"/>
  <c r="I105" i="17" s="1"/>
  <c r="AB43" i="21"/>
  <c r="B105" i="17" s="1"/>
  <c r="B103" i="18" s="1"/>
  <c r="O43" i="21"/>
  <c r="AT42" i="21"/>
  <c r="U104" i="17" s="1"/>
  <c r="S102" i="18" s="1"/>
  <c r="AS42" i="21"/>
  <c r="T104" i="17" s="1"/>
  <c r="R102" i="18" s="1"/>
  <c r="AR42" i="21"/>
  <c r="S104" i="17" s="1"/>
  <c r="Q102" i="18" s="1"/>
  <c r="AQ42" i="21"/>
  <c r="R104" i="17" s="1"/>
  <c r="P102" i="18" s="1"/>
  <c r="AP42" i="21"/>
  <c r="Q104" i="17" s="1"/>
  <c r="O102" i="18" s="1"/>
  <c r="AO42" i="21"/>
  <c r="P104" i="17" s="1"/>
  <c r="N102" i="18" s="1"/>
  <c r="AN42" i="21"/>
  <c r="O104" i="17" s="1"/>
  <c r="M102" i="18" s="1"/>
  <c r="AM42" i="21"/>
  <c r="N104" i="17" s="1"/>
  <c r="L102" i="18" s="1"/>
  <c r="AL42" i="21"/>
  <c r="M104" i="17" s="1"/>
  <c r="K102" i="18" s="1"/>
  <c r="AK42" i="21"/>
  <c r="L104" i="17" s="1"/>
  <c r="J102" i="18" s="1"/>
  <c r="AJ42" i="21"/>
  <c r="K104" i="17" s="1"/>
  <c r="I102" i="18" s="1"/>
  <c r="AI42" i="21"/>
  <c r="J104" i="17" s="1"/>
  <c r="AH42" i="21"/>
  <c r="I104" i="17" s="1"/>
  <c r="AB42" i="21"/>
  <c r="B104" i="17" s="1"/>
  <c r="B102" i="18" s="1"/>
  <c r="O42" i="21"/>
  <c r="AT41" i="21"/>
  <c r="U103" i="17" s="1"/>
  <c r="S101" i="18" s="1"/>
  <c r="AS41" i="21"/>
  <c r="T103" i="17" s="1"/>
  <c r="R101" i="18" s="1"/>
  <c r="AR41" i="21"/>
  <c r="S103" i="17" s="1"/>
  <c r="Q101" i="18" s="1"/>
  <c r="AQ41" i="21"/>
  <c r="R103" i="17" s="1"/>
  <c r="P101" i="18" s="1"/>
  <c r="AP41" i="21"/>
  <c r="Q103" i="17" s="1"/>
  <c r="O101" i="18" s="1"/>
  <c r="AO41" i="21"/>
  <c r="P103" i="17" s="1"/>
  <c r="N101" i="18" s="1"/>
  <c r="AN41" i="21"/>
  <c r="O103" i="17" s="1"/>
  <c r="M101" i="18" s="1"/>
  <c r="AM41" i="21"/>
  <c r="N103" i="17" s="1"/>
  <c r="L101" i="18" s="1"/>
  <c r="AL41" i="21"/>
  <c r="M103" i="17" s="1"/>
  <c r="K101" i="18" s="1"/>
  <c r="AK41" i="21"/>
  <c r="L103" i="17" s="1"/>
  <c r="J101" i="18" s="1"/>
  <c r="AJ41" i="21"/>
  <c r="K103" i="17" s="1"/>
  <c r="I101" i="18" s="1"/>
  <c r="AI41" i="21"/>
  <c r="J103" i="17" s="1"/>
  <c r="AH41" i="21"/>
  <c r="I103" i="17" s="1"/>
  <c r="AB41" i="21"/>
  <c r="B103" i="17" s="1"/>
  <c r="B101" i="18" s="1"/>
  <c r="O41" i="21"/>
  <c r="AT40" i="21"/>
  <c r="U102" i="17" s="1"/>
  <c r="S100" i="18" s="1"/>
  <c r="AS40" i="21"/>
  <c r="T102" i="17" s="1"/>
  <c r="R100" i="18" s="1"/>
  <c r="AR40" i="21"/>
  <c r="S102" i="17" s="1"/>
  <c r="Q100" i="18" s="1"/>
  <c r="AQ40" i="21"/>
  <c r="R102" i="17" s="1"/>
  <c r="P100" i="18" s="1"/>
  <c r="AP40" i="21"/>
  <c r="Q102" i="17" s="1"/>
  <c r="O100" i="18" s="1"/>
  <c r="AO40" i="21"/>
  <c r="P102" i="17" s="1"/>
  <c r="N100" i="18" s="1"/>
  <c r="AN40" i="21"/>
  <c r="O102" i="17" s="1"/>
  <c r="M100" i="18" s="1"/>
  <c r="AM40" i="21"/>
  <c r="N102" i="17" s="1"/>
  <c r="L100" i="18" s="1"/>
  <c r="AL40" i="21"/>
  <c r="M102" i="17" s="1"/>
  <c r="K100" i="18" s="1"/>
  <c r="AK40" i="21"/>
  <c r="L102" i="17" s="1"/>
  <c r="J100" i="18" s="1"/>
  <c r="AJ40" i="21"/>
  <c r="K102" i="17" s="1"/>
  <c r="I100" i="18" s="1"/>
  <c r="AI40" i="21"/>
  <c r="J102" i="17" s="1"/>
  <c r="AH40" i="21"/>
  <c r="I102" i="17" s="1"/>
  <c r="AB40" i="21"/>
  <c r="B102" i="17" s="1"/>
  <c r="B100" i="18" s="1"/>
  <c r="O40" i="21"/>
  <c r="AT39" i="21"/>
  <c r="U101" i="17" s="1"/>
  <c r="S99" i="18" s="1"/>
  <c r="AS39" i="21"/>
  <c r="T101" i="17" s="1"/>
  <c r="R99" i="18" s="1"/>
  <c r="AR39" i="21"/>
  <c r="S101" i="17" s="1"/>
  <c r="Q99" i="18" s="1"/>
  <c r="AQ39" i="21"/>
  <c r="R101" i="17" s="1"/>
  <c r="P99" i="18" s="1"/>
  <c r="AP39" i="21"/>
  <c r="Q101" i="17" s="1"/>
  <c r="O99" i="18" s="1"/>
  <c r="AO39" i="21"/>
  <c r="P101" i="17" s="1"/>
  <c r="N99" i="18" s="1"/>
  <c r="AN39" i="21"/>
  <c r="O101" i="17" s="1"/>
  <c r="M99" i="18" s="1"/>
  <c r="AM39" i="21"/>
  <c r="N101" i="17" s="1"/>
  <c r="L99" i="18" s="1"/>
  <c r="AL39" i="21"/>
  <c r="M101" i="17" s="1"/>
  <c r="K99" i="18" s="1"/>
  <c r="AK39" i="21"/>
  <c r="L101" i="17" s="1"/>
  <c r="J99" i="18" s="1"/>
  <c r="AJ39" i="21"/>
  <c r="K101" i="17" s="1"/>
  <c r="I99" i="18" s="1"/>
  <c r="AI39" i="21"/>
  <c r="J101" i="17" s="1"/>
  <c r="AH39" i="21"/>
  <c r="I101" i="17" s="1"/>
  <c r="AB39" i="21"/>
  <c r="B101" i="17" s="1"/>
  <c r="B99" i="18" s="1"/>
  <c r="O39" i="21"/>
  <c r="AT38" i="21"/>
  <c r="U100" i="17" s="1"/>
  <c r="S98" i="18" s="1"/>
  <c r="AS38" i="21"/>
  <c r="T100" i="17" s="1"/>
  <c r="R98" i="18" s="1"/>
  <c r="AR38" i="21"/>
  <c r="S100" i="17" s="1"/>
  <c r="Q98" i="18" s="1"/>
  <c r="AQ38" i="21"/>
  <c r="R100" i="17" s="1"/>
  <c r="P98" i="18" s="1"/>
  <c r="AP38" i="21"/>
  <c r="Q100" i="17" s="1"/>
  <c r="O98" i="18" s="1"/>
  <c r="AO38" i="21"/>
  <c r="P100" i="17" s="1"/>
  <c r="N98" i="18" s="1"/>
  <c r="AN38" i="21"/>
  <c r="O100" i="17" s="1"/>
  <c r="M98" i="18" s="1"/>
  <c r="AM38" i="21"/>
  <c r="N100" i="17" s="1"/>
  <c r="L98" i="18" s="1"/>
  <c r="AL38" i="21"/>
  <c r="M100" i="17" s="1"/>
  <c r="K98" i="18" s="1"/>
  <c r="AK38" i="21"/>
  <c r="L100" i="17" s="1"/>
  <c r="J98" i="18" s="1"/>
  <c r="AJ38" i="21"/>
  <c r="K100" i="17" s="1"/>
  <c r="I98" i="18" s="1"/>
  <c r="AI38" i="21"/>
  <c r="J100" i="17" s="1"/>
  <c r="AH38" i="21"/>
  <c r="I100" i="17" s="1"/>
  <c r="AB38" i="21"/>
  <c r="B100" i="17" s="1"/>
  <c r="B98" i="18" s="1"/>
  <c r="O38" i="21"/>
  <c r="AT37" i="21"/>
  <c r="U99" i="17" s="1"/>
  <c r="S97" i="18" s="1"/>
  <c r="AS37" i="21"/>
  <c r="T99" i="17" s="1"/>
  <c r="R97" i="18" s="1"/>
  <c r="AR37" i="21"/>
  <c r="S99" i="17" s="1"/>
  <c r="Q97" i="18" s="1"/>
  <c r="AQ37" i="21"/>
  <c r="R99" i="17" s="1"/>
  <c r="P97" i="18" s="1"/>
  <c r="AP37" i="21"/>
  <c r="Q99" i="17" s="1"/>
  <c r="O97" i="18" s="1"/>
  <c r="AO37" i="21"/>
  <c r="P99" i="17" s="1"/>
  <c r="N97" i="18" s="1"/>
  <c r="AN37" i="21"/>
  <c r="O99" i="17" s="1"/>
  <c r="M97" i="18" s="1"/>
  <c r="AM37" i="21"/>
  <c r="N99" i="17" s="1"/>
  <c r="L97" i="18" s="1"/>
  <c r="AL37" i="21"/>
  <c r="M99" i="17" s="1"/>
  <c r="K97" i="18" s="1"/>
  <c r="AK37" i="21"/>
  <c r="L99" i="17" s="1"/>
  <c r="J97" i="18" s="1"/>
  <c r="AJ37" i="21"/>
  <c r="K99" i="17" s="1"/>
  <c r="I97" i="18" s="1"/>
  <c r="AI37" i="21"/>
  <c r="J99" i="17" s="1"/>
  <c r="AH37" i="21"/>
  <c r="I99" i="17" s="1"/>
  <c r="AB37" i="21"/>
  <c r="B99" i="17" s="1"/>
  <c r="B97" i="18" s="1"/>
  <c r="O37" i="21"/>
  <c r="AT36" i="21"/>
  <c r="U98" i="17" s="1"/>
  <c r="S96" i="18" s="1"/>
  <c r="AS36" i="21"/>
  <c r="T98" i="17" s="1"/>
  <c r="R96" i="18" s="1"/>
  <c r="AR36" i="21"/>
  <c r="S98" i="17" s="1"/>
  <c r="Q96" i="18" s="1"/>
  <c r="AQ36" i="21"/>
  <c r="R98" i="17" s="1"/>
  <c r="P96" i="18" s="1"/>
  <c r="AP36" i="21"/>
  <c r="Q98" i="17" s="1"/>
  <c r="O96" i="18" s="1"/>
  <c r="AO36" i="21"/>
  <c r="P98" i="17" s="1"/>
  <c r="N96" i="18" s="1"/>
  <c r="AN36" i="21"/>
  <c r="O98" i="17" s="1"/>
  <c r="M96" i="18" s="1"/>
  <c r="AM36" i="21"/>
  <c r="N98" i="17" s="1"/>
  <c r="L96" i="18" s="1"/>
  <c r="AL36" i="21"/>
  <c r="M98" i="17" s="1"/>
  <c r="K96" i="18" s="1"/>
  <c r="AK36" i="21"/>
  <c r="L98" i="17" s="1"/>
  <c r="J96" i="18" s="1"/>
  <c r="AJ36" i="21"/>
  <c r="K98" i="17" s="1"/>
  <c r="I96" i="18" s="1"/>
  <c r="AI36" i="21"/>
  <c r="J98" i="17" s="1"/>
  <c r="AH36" i="21"/>
  <c r="I98" i="17" s="1"/>
  <c r="AB36" i="21"/>
  <c r="B98" i="17" s="1"/>
  <c r="B96" i="18" s="1"/>
  <c r="O36" i="21"/>
  <c r="N33" i="21"/>
  <c r="M33" i="21"/>
  <c r="L33" i="21"/>
  <c r="K33" i="21"/>
  <c r="J33" i="21"/>
  <c r="I33" i="21"/>
  <c r="H33" i="21"/>
  <c r="G33" i="21"/>
  <c r="F33" i="21"/>
  <c r="E33" i="21"/>
  <c r="D33" i="21"/>
  <c r="C33" i="21"/>
  <c r="AT32" i="21"/>
  <c r="U97" i="17" s="1"/>
  <c r="S95" i="18" s="1"/>
  <c r="AS32" i="21"/>
  <c r="T97" i="17" s="1"/>
  <c r="R95" i="18" s="1"/>
  <c r="AR32" i="21"/>
  <c r="S97" i="17" s="1"/>
  <c r="Q95" i="18" s="1"/>
  <c r="AQ32" i="21"/>
  <c r="R97" i="17" s="1"/>
  <c r="P95" i="18" s="1"/>
  <c r="AP32" i="21"/>
  <c r="Q97" i="17" s="1"/>
  <c r="O95" i="18" s="1"/>
  <c r="AO32" i="21"/>
  <c r="P97" i="17" s="1"/>
  <c r="N95" i="18" s="1"/>
  <c r="AN32" i="21"/>
  <c r="O97" i="17" s="1"/>
  <c r="M95" i="18" s="1"/>
  <c r="AM32" i="21"/>
  <c r="N97" i="17" s="1"/>
  <c r="L95" i="18" s="1"/>
  <c r="AL32" i="21"/>
  <c r="M97" i="17" s="1"/>
  <c r="K95" i="18" s="1"/>
  <c r="AK32" i="21"/>
  <c r="L97" i="17" s="1"/>
  <c r="J95" i="18" s="1"/>
  <c r="AJ32" i="21"/>
  <c r="K97" i="17" s="1"/>
  <c r="I95" i="18" s="1"/>
  <c r="AI32" i="21"/>
  <c r="J97" i="17" s="1"/>
  <c r="AH32" i="21"/>
  <c r="I97" i="17" s="1"/>
  <c r="AB32" i="21"/>
  <c r="B97" i="17" s="1"/>
  <c r="B95" i="18" s="1"/>
  <c r="O32" i="21"/>
  <c r="AT31" i="21"/>
  <c r="U96" i="17" s="1"/>
  <c r="S94" i="18" s="1"/>
  <c r="AS31" i="21"/>
  <c r="T96" i="17" s="1"/>
  <c r="R94" i="18" s="1"/>
  <c r="AR31" i="21"/>
  <c r="S96" i="17" s="1"/>
  <c r="Q94" i="18" s="1"/>
  <c r="AQ31" i="21"/>
  <c r="R96" i="17" s="1"/>
  <c r="P94" i="18" s="1"/>
  <c r="AP31" i="21"/>
  <c r="Q96" i="17" s="1"/>
  <c r="O94" i="18" s="1"/>
  <c r="AO31" i="21"/>
  <c r="P96" i="17" s="1"/>
  <c r="N94" i="18" s="1"/>
  <c r="AN31" i="21"/>
  <c r="O96" i="17" s="1"/>
  <c r="M94" i="18" s="1"/>
  <c r="AM31" i="21"/>
  <c r="N96" i="17" s="1"/>
  <c r="L94" i="18" s="1"/>
  <c r="AL31" i="21"/>
  <c r="M96" i="17" s="1"/>
  <c r="K94" i="18" s="1"/>
  <c r="AK31" i="21"/>
  <c r="L96" i="17" s="1"/>
  <c r="J94" i="18" s="1"/>
  <c r="AJ31" i="21"/>
  <c r="K96" i="17" s="1"/>
  <c r="I94" i="18" s="1"/>
  <c r="AI31" i="21"/>
  <c r="J96" i="17" s="1"/>
  <c r="AH31" i="21"/>
  <c r="I96" i="17" s="1"/>
  <c r="AB31" i="21"/>
  <c r="B96" i="17" s="1"/>
  <c r="B94" i="18" s="1"/>
  <c r="O31" i="21"/>
  <c r="AT30" i="21"/>
  <c r="U95" i="17" s="1"/>
  <c r="S93" i="18" s="1"/>
  <c r="AS30" i="21"/>
  <c r="T95" i="17" s="1"/>
  <c r="R93" i="18" s="1"/>
  <c r="AR30" i="21"/>
  <c r="S95" i="17" s="1"/>
  <c r="Q93" i="18" s="1"/>
  <c r="AQ30" i="21"/>
  <c r="R95" i="17" s="1"/>
  <c r="P93" i="18" s="1"/>
  <c r="AP30" i="21"/>
  <c r="Q95" i="17" s="1"/>
  <c r="O93" i="18" s="1"/>
  <c r="AO30" i="21"/>
  <c r="P95" i="17" s="1"/>
  <c r="N93" i="18" s="1"/>
  <c r="AN30" i="21"/>
  <c r="O95" i="17" s="1"/>
  <c r="M93" i="18" s="1"/>
  <c r="AM30" i="21"/>
  <c r="N95" i="17" s="1"/>
  <c r="L93" i="18" s="1"/>
  <c r="AL30" i="21"/>
  <c r="M95" i="17" s="1"/>
  <c r="K93" i="18" s="1"/>
  <c r="AK30" i="21"/>
  <c r="L95" i="17" s="1"/>
  <c r="J93" i="18" s="1"/>
  <c r="AJ30" i="21"/>
  <c r="K95" i="17" s="1"/>
  <c r="I93" i="18" s="1"/>
  <c r="AI30" i="21"/>
  <c r="J95" i="17" s="1"/>
  <c r="AH30" i="21"/>
  <c r="I95" i="17" s="1"/>
  <c r="AB30" i="21"/>
  <c r="B95" i="17" s="1"/>
  <c r="B93" i="18" s="1"/>
  <c r="O30" i="21"/>
  <c r="AT29" i="21"/>
  <c r="U94" i="17" s="1"/>
  <c r="S92" i="18" s="1"/>
  <c r="AS29" i="21"/>
  <c r="T94" i="17" s="1"/>
  <c r="R92" i="18" s="1"/>
  <c r="AR29" i="21"/>
  <c r="S94" i="17" s="1"/>
  <c r="Q92" i="18" s="1"/>
  <c r="AQ29" i="21"/>
  <c r="R94" i="17" s="1"/>
  <c r="P92" i="18" s="1"/>
  <c r="AP29" i="21"/>
  <c r="Q94" i="17" s="1"/>
  <c r="O92" i="18" s="1"/>
  <c r="AO29" i="21"/>
  <c r="P94" i="17" s="1"/>
  <c r="N92" i="18" s="1"/>
  <c r="AN29" i="21"/>
  <c r="O94" i="17" s="1"/>
  <c r="M92" i="18" s="1"/>
  <c r="AM29" i="21"/>
  <c r="N94" i="17" s="1"/>
  <c r="L92" i="18" s="1"/>
  <c r="AL29" i="21"/>
  <c r="M94" i="17" s="1"/>
  <c r="K92" i="18" s="1"/>
  <c r="AK29" i="21"/>
  <c r="L94" i="17" s="1"/>
  <c r="J92" i="18" s="1"/>
  <c r="AJ29" i="21"/>
  <c r="K94" i="17" s="1"/>
  <c r="I92" i="18" s="1"/>
  <c r="AI29" i="21"/>
  <c r="J94" i="17" s="1"/>
  <c r="AH29" i="21"/>
  <c r="I94" i="17" s="1"/>
  <c r="AB29" i="21"/>
  <c r="B94" i="17" s="1"/>
  <c r="B92" i="18" s="1"/>
  <c r="O29" i="21"/>
  <c r="AT28" i="21"/>
  <c r="U93" i="17" s="1"/>
  <c r="S91" i="18" s="1"/>
  <c r="AS28" i="21"/>
  <c r="T93" i="17" s="1"/>
  <c r="R91" i="18" s="1"/>
  <c r="AR28" i="21"/>
  <c r="S93" i="17" s="1"/>
  <c r="Q91" i="18" s="1"/>
  <c r="AQ28" i="21"/>
  <c r="R93" i="17" s="1"/>
  <c r="P91" i="18" s="1"/>
  <c r="AP28" i="21"/>
  <c r="Q93" i="17" s="1"/>
  <c r="O91" i="18" s="1"/>
  <c r="AO28" i="21"/>
  <c r="P93" i="17" s="1"/>
  <c r="N91" i="18" s="1"/>
  <c r="AN28" i="21"/>
  <c r="O93" i="17" s="1"/>
  <c r="M91" i="18" s="1"/>
  <c r="AM28" i="21"/>
  <c r="N93" i="17" s="1"/>
  <c r="L91" i="18" s="1"/>
  <c r="AL28" i="21"/>
  <c r="M93" i="17" s="1"/>
  <c r="K91" i="18" s="1"/>
  <c r="AK28" i="21"/>
  <c r="L93" i="17" s="1"/>
  <c r="J91" i="18" s="1"/>
  <c r="AJ28" i="21"/>
  <c r="K93" i="17" s="1"/>
  <c r="I91" i="18" s="1"/>
  <c r="AI28" i="21"/>
  <c r="J93" i="17" s="1"/>
  <c r="AH28" i="21"/>
  <c r="I93" i="17" s="1"/>
  <c r="AB28" i="21"/>
  <c r="B93" i="17" s="1"/>
  <c r="B91" i="18" s="1"/>
  <c r="O28" i="21"/>
  <c r="AT27" i="21"/>
  <c r="U92" i="17" s="1"/>
  <c r="S90" i="18" s="1"/>
  <c r="AS27" i="21"/>
  <c r="T92" i="17" s="1"/>
  <c r="R90" i="18" s="1"/>
  <c r="AR27" i="21"/>
  <c r="S92" i="17" s="1"/>
  <c r="Q90" i="18" s="1"/>
  <c r="AQ27" i="21"/>
  <c r="R92" i="17" s="1"/>
  <c r="P90" i="18" s="1"/>
  <c r="AP27" i="21"/>
  <c r="Q92" i="17" s="1"/>
  <c r="O90" i="18" s="1"/>
  <c r="AO27" i="21"/>
  <c r="P92" i="17" s="1"/>
  <c r="N90" i="18" s="1"/>
  <c r="AN27" i="21"/>
  <c r="O92" i="17" s="1"/>
  <c r="M90" i="18" s="1"/>
  <c r="AM27" i="21"/>
  <c r="N92" i="17" s="1"/>
  <c r="L90" i="18" s="1"/>
  <c r="AL27" i="21"/>
  <c r="M92" i="17" s="1"/>
  <c r="K90" i="18" s="1"/>
  <c r="AK27" i="21"/>
  <c r="L92" i="17" s="1"/>
  <c r="J90" i="18" s="1"/>
  <c r="AJ27" i="21"/>
  <c r="K92" i="17" s="1"/>
  <c r="I90" i="18" s="1"/>
  <c r="AI27" i="21"/>
  <c r="J92" i="17" s="1"/>
  <c r="AH27" i="21"/>
  <c r="I92" i="17" s="1"/>
  <c r="AB27" i="21"/>
  <c r="B92" i="17" s="1"/>
  <c r="B90" i="18" s="1"/>
  <c r="O27" i="21"/>
  <c r="AT26" i="21"/>
  <c r="U91" i="17" s="1"/>
  <c r="S89" i="18" s="1"/>
  <c r="AS26" i="21"/>
  <c r="T91" i="17" s="1"/>
  <c r="R89" i="18" s="1"/>
  <c r="AR26" i="21"/>
  <c r="S91" i="17" s="1"/>
  <c r="Q89" i="18" s="1"/>
  <c r="AQ26" i="21"/>
  <c r="R91" i="17" s="1"/>
  <c r="P89" i="18" s="1"/>
  <c r="AP26" i="21"/>
  <c r="Q91" i="17" s="1"/>
  <c r="O89" i="18" s="1"/>
  <c r="AO26" i="21"/>
  <c r="P91" i="17" s="1"/>
  <c r="N89" i="18" s="1"/>
  <c r="AN26" i="21"/>
  <c r="O91" i="17" s="1"/>
  <c r="M89" i="18" s="1"/>
  <c r="AM26" i="21"/>
  <c r="N91" i="17" s="1"/>
  <c r="L89" i="18" s="1"/>
  <c r="AL26" i="21"/>
  <c r="M91" i="17" s="1"/>
  <c r="K89" i="18" s="1"/>
  <c r="AK26" i="21"/>
  <c r="L91" i="17" s="1"/>
  <c r="J89" i="18" s="1"/>
  <c r="AJ26" i="21"/>
  <c r="K91" i="17" s="1"/>
  <c r="I89" i="18" s="1"/>
  <c r="AI26" i="21"/>
  <c r="J91" i="17" s="1"/>
  <c r="AH26" i="21"/>
  <c r="I91" i="17" s="1"/>
  <c r="AB26" i="21"/>
  <c r="B91" i="17" s="1"/>
  <c r="B89" i="18" s="1"/>
  <c r="O26" i="21"/>
  <c r="AT25" i="21"/>
  <c r="U90" i="17" s="1"/>
  <c r="S88" i="18" s="1"/>
  <c r="AS25" i="21"/>
  <c r="T90" i="17" s="1"/>
  <c r="R88" i="18" s="1"/>
  <c r="AR25" i="21"/>
  <c r="S90" i="17" s="1"/>
  <c r="Q88" i="18" s="1"/>
  <c r="AQ25" i="21"/>
  <c r="R90" i="17" s="1"/>
  <c r="P88" i="18" s="1"/>
  <c r="AP25" i="21"/>
  <c r="Q90" i="17" s="1"/>
  <c r="O88" i="18" s="1"/>
  <c r="AO25" i="21"/>
  <c r="P90" i="17" s="1"/>
  <c r="N88" i="18" s="1"/>
  <c r="AN25" i="21"/>
  <c r="O90" i="17" s="1"/>
  <c r="M88" i="18" s="1"/>
  <c r="AM25" i="21"/>
  <c r="N90" i="17" s="1"/>
  <c r="L88" i="18" s="1"/>
  <c r="AL25" i="21"/>
  <c r="M90" i="17" s="1"/>
  <c r="K88" i="18" s="1"/>
  <c r="AK25" i="21"/>
  <c r="L90" i="17" s="1"/>
  <c r="J88" i="18" s="1"/>
  <c r="AJ25" i="21"/>
  <c r="K90" i="17" s="1"/>
  <c r="I88" i="18" s="1"/>
  <c r="AI25" i="21"/>
  <c r="J90" i="17" s="1"/>
  <c r="AH25" i="21"/>
  <c r="I90" i="17" s="1"/>
  <c r="AB25" i="21"/>
  <c r="B90" i="17" s="1"/>
  <c r="B88" i="18" s="1"/>
  <c r="O25" i="21"/>
  <c r="AT24" i="21"/>
  <c r="U89" i="17" s="1"/>
  <c r="S87" i="18" s="1"/>
  <c r="AS24" i="21"/>
  <c r="T89" i="17" s="1"/>
  <c r="R87" i="18" s="1"/>
  <c r="AR24" i="21"/>
  <c r="S89" i="17" s="1"/>
  <c r="Q87" i="18" s="1"/>
  <c r="AQ24" i="21"/>
  <c r="R89" i="17" s="1"/>
  <c r="P87" i="18" s="1"/>
  <c r="AP24" i="21"/>
  <c r="Q89" i="17" s="1"/>
  <c r="O87" i="18" s="1"/>
  <c r="AO24" i="21"/>
  <c r="P89" i="17" s="1"/>
  <c r="N87" i="18" s="1"/>
  <c r="AN24" i="21"/>
  <c r="O89" i="17" s="1"/>
  <c r="M87" i="18" s="1"/>
  <c r="AM24" i="21"/>
  <c r="N89" i="17" s="1"/>
  <c r="L87" i="18" s="1"/>
  <c r="AL24" i="21"/>
  <c r="M89" i="17" s="1"/>
  <c r="K87" i="18" s="1"/>
  <c r="AK24" i="21"/>
  <c r="L89" i="17" s="1"/>
  <c r="J87" i="18" s="1"/>
  <c r="AJ24" i="21"/>
  <c r="K89" i="17" s="1"/>
  <c r="I87" i="18" s="1"/>
  <c r="AI24" i="21"/>
  <c r="J89" i="17" s="1"/>
  <c r="AH24" i="21"/>
  <c r="I89" i="17" s="1"/>
  <c r="AB24" i="21"/>
  <c r="B89" i="17" s="1"/>
  <c r="B87" i="18" s="1"/>
  <c r="O24" i="21"/>
  <c r="AT23" i="21"/>
  <c r="U88" i="17" s="1"/>
  <c r="S86" i="18" s="1"/>
  <c r="AS23" i="21"/>
  <c r="T88" i="17" s="1"/>
  <c r="R86" i="18" s="1"/>
  <c r="AR23" i="21"/>
  <c r="S88" i="17" s="1"/>
  <c r="Q86" i="18" s="1"/>
  <c r="AQ23" i="21"/>
  <c r="R88" i="17" s="1"/>
  <c r="P86" i="18" s="1"/>
  <c r="AP23" i="21"/>
  <c r="Q88" i="17" s="1"/>
  <c r="O86" i="18" s="1"/>
  <c r="AO23" i="21"/>
  <c r="P88" i="17" s="1"/>
  <c r="N86" i="18" s="1"/>
  <c r="AN23" i="21"/>
  <c r="O88" i="17" s="1"/>
  <c r="M86" i="18" s="1"/>
  <c r="AM23" i="21"/>
  <c r="N88" i="17" s="1"/>
  <c r="L86" i="18" s="1"/>
  <c r="AL23" i="21"/>
  <c r="M88" i="17" s="1"/>
  <c r="K86" i="18" s="1"/>
  <c r="AK23" i="21"/>
  <c r="L88" i="17" s="1"/>
  <c r="J86" i="18" s="1"/>
  <c r="AJ23" i="21"/>
  <c r="K88" i="17" s="1"/>
  <c r="I86" i="18" s="1"/>
  <c r="AI23" i="21"/>
  <c r="J88" i="17" s="1"/>
  <c r="AH23" i="21"/>
  <c r="I88" i="17" s="1"/>
  <c r="AB23" i="21"/>
  <c r="B88" i="17" s="1"/>
  <c r="B86" i="18" s="1"/>
  <c r="O23" i="21"/>
  <c r="N20" i="21"/>
  <c r="M20" i="21"/>
  <c r="L20" i="21"/>
  <c r="K20" i="21"/>
  <c r="J20" i="21"/>
  <c r="I20" i="21"/>
  <c r="H20" i="21"/>
  <c r="G20" i="21"/>
  <c r="F20" i="21"/>
  <c r="E20" i="21"/>
  <c r="D20" i="21"/>
  <c r="C20" i="21"/>
  <c r="AT19" i="21"/>
  <c r="U87" i="17" s="1"/>
  <c r="S85" i="18" s="1"/>
  <c r="AS19" i="21"/>
  <c r="T87" i="17" s="1"/>
  <c r="R85" i="18" s="1"/>
  <c r="AR19" i="21"/>
  <c r="S87" i="17" s="1"/>
  <c r="Q85" i="18" s="1"/>
  <c r="AQ19" i="21"/>
  <c r="R87" i="17" s="1"/>
  <c r="P85" i="18" s="1"/>
  <c r="AP19" i="21"/>
  <c r="Q87" i="17" s="1"/>
  <c r="O85" i="18" s="1"/>
  <c r="AO19" i="21"/>
  <c r="P87" i="17" s="1"/>
  <c r="N85" i="18" s="1"/>
  <c r="AN19" i="21"/>
  <c r="O87" i="17" s="1"/>
  <c r="M85" i="18" s="1"/>
  <c r="AM19" i="21"/>
  <c r="N87" i="17" s="1"/>
  <c r="L85" i="18" s="1"/>
  <c r="AL19" i="21"/>
  <c r="M87" i="17" s="1"/>
  <c r="K85" i="18" s="1"/>
  <c r="AK19" i="21"/>
  <c r="L87" i="17" s="1"/>
  <c r="J85" i="18" s="1"/>
  <c r="AJ19" i="21"/>
  <c r="K87" i="17" s="1"/>
  <c r="I85" i="18" s="1"/>
  <c r="AI19" i="21"/>
  <c r="J87" i="17" s="1"/>
  <c r="AH19" i="21"/>
  <c r="I87" i="17" s="1"/>
  <c r="AB19" i="21"/>
  <c r="B87" i="17" s="1"/>
  <c r="B85" i="18" s="1"/>
  <c r="O19" i="21"/>
  <c r="AT18" i="21"/>
  <c r="U86" i="17" s="1"/>
  <c r="S84" i="18" s="1"/>
  <c r="AS18" i="21"/>
  <c r="T86" i="17" s="1"/>
  <c r="R84" i="18" s="1"/>
  <c r="AR18" i="21"/>
  <c r="S86" i="17" s="1"/>
  <c r="Q84" i="18" s="1"/>
  <c r="AQ18" i="21"/>
  <c r="R86" i="17" s="1"/>
  <c r="P84" i="18" s="1"/>
  <c r="AP18" i="21"/>
  <c r="Q86" i="17" s="1"/>
  <c r="O84" i="18" s="1"/>
  <c r="AO18" i="21"/>
  <c r="P86" i="17" s="1"/>
  <c r="N84" i="18" s="1"/>
  <c r="AN18" i="21"/>
  <c r="O86" i="17" s="1"/>
  <c r="M84" i="18" s="1"/>
  <c r="AM18" i="21"/>
  <c r="N86" i="17" s="1"/>
  <c r="L84" i="18" s="1"/>
  <c r="AL18" i="21"/>
  <c r="M86" i="17" s="1"/>
  <c r="K84" i="18" s="1"/>
  <c r="AK18" i="21"/>
  <c r="L86" i="17" s="1"/>
  <c r="J84" i="18" s="1"/>
  <c r="AJ18" i="21"/>
  <c r="K86" i="17" s="1"/>
  <c r="I84" i="18" s="1"/>
  <c r="AI18" i="21"/>
  <c r="J86" i="17" s="1"/>
  <c r="AH18" i="21"/>
  <c r="I86" i="17" s="1"/>
  <c r="AB18" i="21"/>
  <c r="B86" i="17" s="1"/>
  <c r="B84" i="18" s="1"/>
  <c r="O18" i="21"/>
  <c r="AT17" i="21"/>
  <c r="U85" i="17" s="1"/>
  <c r="S83" i="18" s="1"/>
  <c r="AS17" i="21"/>
  <c r="T85" i="17" s="1"/>
  <c r="R83" i="18" s="1"/>
  <c r="AR17" i="21"/>
  <c r="S85" i="17" s="1"/>
  <c r="Q83" i="18" s="1"/>
  <c r="AQ17" i="21"/>
  <c r="R85" i="17" s="1"/>
  <c r="P83" i="18" s="1"/>
  <c r="AP17" i="21"/>
  <c r="Q85" i="17" s="1"/>
  <c r="O83" i="18" s="1"/>
  <c r="AO17" i="21"/>
  <c r="P85" i="17" s="1"/>
  <c r="N83" i="18" s="1"/>
  <c r="AN17" i="21"/>
  <c r="O85" i="17" s="1"/>
  <c r="M83" i="18" s="1"/>
  <c r="AM17" i="21"/>
  <c r="N85" i="17" s="1"/>
  <c r="L83" i="18" s="1"/>
  <c r="AL17" i="21"/>
  <c r="M85" i="17" s="1"/>
  <c r="K83" i="18" s="1"/>
  <c r="AK17" i="21"/>
  <c r="L85" i="17" s="1"/>
  <c r="J83" i="18" s="1"/>
  <c r="AJ17" i="21"/>
  <c r="K85" i="17" s="1"/>
  <c r="I83" i="18" s="1"/>
  <c r="AI17" i="21"/>
  <c r="J85" i="17" s="1"/>
  <c r="AH17" i="21"/>
  <c r="I85" i="17" s="1"/>
  <c r="AB17" i="21"/>
  <c r="B85" i="17" s="1"/>
  <c r="B83" i="18" s="1"/>
  <c r="O17" i="21"/>
  <c r="AT16" i="21"/>
  <c r="U84" i="17" s="1"/>
  <c r="S82" i="18" s="1"/>
  <c r="AS16" i="21"/>
  <c r="T84" i="17" s="1"/>
  <c r="R82" i="18" s="1"/>
  <c r="AR16" i="21"/>
  <c r="S84" i="17" s="1"/>
  <c r="Q82" i="18" s="1"/>
  <c r="AQ16" i="21"/>
  <c r="R84" i="17" s="1"/>
  <c r="P82" i="18" s="1"/>
  <c r="AP16" i="21"/>
  <c r="Q84" i="17" s="1"/>
  <c r="O82" i="18" s="1"/>
  <c r="AO16" i="21"/>
  <c r="P84" i="17" s="1"/>
  <c r="N82" i="18" s="1"/>
  <c r="AN16" i="21"/>
  <c r="O84" i="17" s="1"/>
  <c r="M82" i="18" s="1"/>
  <c r="AM16" i="21"/>
  <c r="N84" i="17" s="1"/>
  <c r="L82" i="18" s="1"/>
  <c r="AL16" i="21"/>
  <c r="M84" i="17" s="1"/>
  <c r="K82" i="18" s="1"/>
  <c r="AK16" i="21"/>
  <c r="L84" i="17" s="1"/>
  <c r="J82" i="18" s="1"/>
  <c r="AJ16" i="21"/>
  <c r="K84" i="17" s="1"/>
  <c r="I82" i="18" s="1"/>
  <c r="AI16" i="21"/>
  <c r="J84" i="17" s="1"/>
  <c r="AH16" i="21"/>
  <c r="I84" i="17" s="1"/>
  <c r="AB16" i="21"/>
  <c r="B84" i="17" s="1"/>
  <c r="B82" i="18" s="1"/>
  <c r="O16" i="21"/>
  <c r="B16" i="21"/>
  <c r="AT15" i="21"/>
  <c r="U83" i="17" s="1"/>
  <c r="S81" i="18" s="1"/>
  <c r="AS15" i="21"/>
  <c r="T83" i="17" s="1"/>
  <c r="R81" i="18" s="1"/>
  <c r="AR15" i="21"/>
  <c r="S83" i="17" s="1"/>
  <c r="Q81" i="18" s="1"/>
  <c r="AQ15" i="21"/>
  <c r="R83" i="17" s="1"/>
  <c r="P81" i="18" s="1"/>
  <c r="AP15" i="21"/>
  <c r="Q83" i="17" s="1"/>
  <c r="O81" i="18" s="1"/>
  <c r="AO15" i="21"/>
  <c r="P83" i="17" s="1"/>
  <c r="N81" i="18" s="1"/>
  <c r="AN15" i="21"/>
  <c r="O83" i="17" s="1"/>
  <c r="M81" i="18" s="1"/>
  <c r="AM15" i="21"/>
  <c r="N83" i="17" s="1"/>
  <c r="L81" i="18" s="1"/>
  <c r="AL15" i="21"/>
  <c r="M83" i="17" s="1"/>
  <c r="K81" i="18" s="1"/>
  <c r="AK15" i="21"/>
  <c r="L83" i="17" s="1"/>
  <c r="J81" i="18" s="1"/>
  <c r="AJ15" i="21"/>
  <c r="K83" i="17" s="1"/>
  <c r="I81" i="18" s="1"/>
  <c r="AI15" i="21"/>
  <c r="J83" i="17" s="1"/>
  <c r="AH15" i="21"/>
  <c r="I83" i="17" s="1"/>
  <c r="AB15" i="21"/>
  <c r="B83" i="17" s="1"/>
  <c r="B81" i="18" s="1"/>
  <c r="O15" i="21"/>
  <c r="B15" i="21"/>
  <c r="AT14" i="21"/>
  <c r="U82" i="17" s="1"/>
  <c r="S80" i="18" s="1"/>
  <c r="AS14" i="21"/>
  <c r="T82" i="17" s="1"/>
  <c r="R80" i="18" s="1"/>
  <c r="AR14" i="21"/>
  <c r="S82" i="17" s="1"/>
  <c r="Q80" i="18" s="1"/>
  <c r="AQ14" i="21"/>
  <c r="R82" i="17" s="1"/>
  <c r="P80" i="18" s="1"/>
  <c r="AP14" i="21"/>
  <c r="Q82" i="17" s="1"/>
  <c r="O80" i="18" s="1"/>
  <c r="AO14" i="21"/>
  <c r="P82" i="17" s="1"/>
  <c r="N80" i="18" s="1"/>
  <c r="AN14" i="21"/>
  <c r="O82" i="17" s="1"/>
  <c r="M80" i="18" s="1"/>
  <c r="AM14" i="21"/>
  <c r="N82" i="17" s="1"/>
  <c r="L80" i="18" s="1"/>
  <c r="AL14" i="21"/>
  <c r="M82" i="17" s="1"/>
  <c r="K80" i="18" s="1"/>
  <c r="AK14" i="21"/>
  <c r="L82" i="17" s="1"/>
  <c r="J80" i="18" s="1"/>
  <c r="AJ14" i="21"/>
  <c r="K82" i="17" s="1"/>
  <c r="I80" i="18" s="1"/>
  <c r="AI14" i="21"/>
  <c r="J82" i="17" s="1"/>
  <c r="AH14" i="21"/>
  <c r="I82" i="17" s="1"/>
  <c r="AB14" i="21"/>
  <c r="B82" i="17" s="1"/>
  <c r="B80" i="18" s="1"/>
  <c r="O14" i="21"/>
  <c r="B14" i="21"/>
  <c r="AT13" i="21"/>
  <c r="U81" i="17" s="1"/>
  <c r="S79" i="18" s="1"/>
  <c r="AS13" i="21"/>
  <c r="T81" i="17" s="1"/>
  <c r="R79" i="18" s="1"/>
  <c r="AR13" i="21"/>
  <c r="S81" i="17" s="1"/>
  <c r="Q79" i="18" s="1"/>
  <c r="AQ13" i="21"/>
  <c r="R81" i="17" s="1"/>
  <c r="P79" i="18" s="1"/>
  <c r="AP13" i="21"/>
  <c r="Q81" i="17" s="1"/>
  <c r="O79" i="18" s="1"/>
  <c r="AO13" i="21"/>
  <c r="P81" i="17" s="1"/>
  <c r="N79" i="18" s="1"/>
  <c r="AN13" i="21"/>
  <c r="O81" i="17" s="1"/>
  <c r="M79" i="18" s="1"/>
  <c r="AM13" i="21"/>
  <c r="N81" i="17" s="1"/>
  <c r="L79" i="18" s="1"/>
  <c r="AL13" i="21"/>
  <c r="M81" i="17" s="1"/>
  <c r="K79" i="18" s="1"/>
  <c r="AK13" i="21"/>
  <c r="L81" i="17" s="1"/>
  <c r="J79" i="18" s="1"/>
  <c r="AJ13" i="21"/>
  <c r="K81" i="17" s="1"/>
  <c r="I79" i="18" s="1"/>
  <c r="AI13" i="21"/>
  <c r="J81" i="17" s="1"/>
  <c r="AH13" i="21"/>
  <c r="I81" i="17" s="1"/>
  <c r="AB13" i="21"/>
  <c r="B81" i="17" s="1"/>
  <c r="B79" i="18" s="1"/>
  <c r="O13" i="21"/>
  <c r="B13" i="21"/>
  <c r="AT12" i="21"/>
  <c r="U80" i="17" s="1"/>
  <c r="S78" i="18" s="1"/>
  <c r="AS12" i="21"/>
  <c r="T80" i="17" s="1"/>
  <c r="R78" i="18" s="1"/>
  <c r="AR12" i="21"/>
  <c r="S80" i="17" s="1"/>
  <c r="Q78" i="18" s="1"/>
  <c r="AQ12" i="21"/>
  <c r="R80" i="17" s="1"/>
  <c r="P78" i="18" s="1"/>
  <c r="AP12" i="21"/>
  <c r="Q80" i="17" s="1"/>
  <c r="O78" i="18" s="1"/>
  <c r="AO12" i="21"/>
  <c r="P80" i="17" s="1"/>
  <c r="N78" i="18" s="1"/>
  <c r="AN12" i="21"/>
  <c r="O80" i="17" s="1"/>
  <c r="M78" i="18" s="1"/>
  <c r="AM12" i="21"/>
  <c r="N80" i="17" s="1"/>
  <c r="L78" i="18" s="1"/>
  <c r="AL12" i="21"/>
  <c r="M80" i="17" s="1"/>
  <c r="K78" i="18" s="1"/>
  <c r="AK12" i="21"/>
  <c r="L80" i="17" s="1"/>
  <c r="J78" i="18" s="1"/>
  <c r="AJ12" i="21"/>
  <c r="K80" i="17" s="1"/>
  <c r="I78" i="18" s="1"/>
  <c r="AI12" i="21"/>
  <c r="J80" i="17" s="1"/>
  <c r="AH12" i="21"/>
  <c r="I80" i="17" s="1"/>
  <c r="AB12" i="21"/>
  <c r="B80" i="17" s="1"/>
  <c r="B78" i="18" s="1"/>
  <c r="O12" i="21"/>
  <c r="B12" i="21"/>
  <c r="AT11" i="21"/>
  <c r="U79" i="17" s="1"/>
  <c r="S77" i="18" s="1"/>
  <c r="AS11" i="21"/>
  <c r="T79" i="17" s="1"/>
  <c r="R77" i="18" s="1"/>
  <c r="AR11" i="21"/>
  <c r="S79" i="17" s="1"/>
  <c r="Q77" i="18" s="1"/>
  <c r="AQ11" i="21"/>
  <c r="R79" i="17" s="1"/>
  <c r="P77" i="18" s="1"/>
  <c r="AP11" i="21"/>
  <c r="Q79" i="17" s="1"/>
  <c r="O77" i="18" s="1"/>
  <c r="AO11" i="21"/>
  <c r="P79" i="17" s="1"/>
  <c r="N77" i="18" s="1"/>
  <c r="AN11" i="21"/>
  <c r="O79" i="17" s="1"/>
  <c r="M77" i="18" s="1"/>
  <c r="AM11" i="21"/>
  <c r="N79" i="17" s="1"/>
  <c r="L77" i="18" s="1"/>
  <c r="AL11" i="21"/>
  <c r="M79" i="17" s="1"/>
  <c r="K77" i="18" s="1"/>
  <c r="AK11" i="21"/>
  <c r="L79" i="17" s="1"/>
  <c r="J77" i="18" s="1"/>
  <c r="AJ11" i="21"/>
  <c r="K79" i="17" s="1"/>
  <c r="I77" i="18" s="1"/>
  <c r="AI11" i="21"/>
  <c r="J79" i="17" s="1"/>
  <c r="AH11" i="21"/>
  <c r="I79" i="17" s="1"/>
  <c r="AB11" i="21"/>
  <c r="B79" i="17" s="1"/>
  <c r="B77" i="18" s="1"/>
  <c r="O11" i="21"/>
  <c r="B11" i="21"/>
  <c r="AT10" i="21"/>
  <c r="U78" i="17" s="1"/>
  <c r="S76" i="18" s="1"/>
  <c r="AS10" i="21"/>
  <c r="T78" i="17" s="1"/>
  <c r="R76" i="18" s="1"/>
  <c r="AR10" i="21"/>
  <c r="S78" i="17" s="1"/>
  <c r="Q76" i="18" s="1"/>
  <c r="AQ10" i="21"/>
  <c r="R78" i="17" s="1"/>
  <c r="P76" i="18" s="1"/>
  <c r="AP10" i="21"/>
  <c r="Q78" i="17" s="1"/>
  <c r="O76" i="18" s="1"/>
  <c r="AO10" i="21"/>
  <c r="P78" i="17" s="1"/>
  <c r="N76" i="18" s="1"/>
  <c r="AN10" i="21"/>
  <c r="O78" i="17" s="1"/>
  <c r="M76" i="18" s="1"/>
  <c r="AM10" i="21"/>
  <c r="N78" i="17" s="1"/>
  <c r="L76" i="18" s="1"/>
  <c r="AL10" i="21"/>
  <c r="M78" i="17" s="1"/>
  <c r="K76" i="18" s="1"/>
  <c r="AK10" i="21"/>
  <c r="L78" i="17" s="1"/>
  <c r="J76" i="18" s="1"/>
  <c r="AJ10" i="21"/>
  <c r="K78" i="17" s="1"/>
  <c r="I76" i="18" s="1"/>
  <c r="AI10" i="21"/>
  <c r="J78" i="17" s="1"/>
  <c r="H76" i="18" s="1"/>
  <c r="AH10" i="21"/>
  <c r="I78" i="17" s="1"/>
  <c r="AB10" i="21"/>
  <c r="B78" i="17" s="1"/>
  <c r="B76" i="18" s="1"/>
  <c r="O10" i="21"/>
  <c r="B10" i="21"/>
  <c r="N72" i="21"/>
  <c r="M72" i="21"/>
  <c r="L72" i="21"/>
  <c r="K72" i="21"/>
  <c r="J72" i="21"/>
  <c r="I72" i="21"/>
  <c r="H72" i="21"/>
  <c r="G72" i="21"/>
  <c r="F72" i="21"/>
  <c r="E72" i="21"/>
  <c r="D72" i="21"/>
  <c r="C72" i="21"/>
  <c r="AT71" i="21"/>
  <c r="U127" i="17" s="1"/>
  <c r="S125" i="18" s="1"/>
  <c r="AS71" i="21"/>
  <c r="T127" i="17" s="1"/>
  <c r="R125" i="18" s="1"/>
  <c r="AR71" i="21"/>
  <c r="S127" i="17" s="1"/>
  <c r="Q125" i="18" s="1"/>
  <c r="AQ71" i="21"/>
  <c r="R127" i="17" s="1"/>
  <c r="P125" i="18" s="1"/>
  <c r="AP71" i="21"/>
  <c r="Q127" i="17" s="1"/>
  <c r="O125" i="18" s="1"/>
  <c r="AO71" i="21"/>
  <c r="P127" i="17" s="1"/>
  <c r="N125" i="18" s="1"/>
  <c r="AN71" i="21"/>
  <c r="O127" i="17" s="1"/>
  <c r="M125" i="18" s="1"/>
  <c r="AM71" i="21"/>
  <c r="N127" i="17" s="1"/>
  <c r="L125" i="18" s="1"/>
  <c r="AL71" i="21"/>
  <c r="M127" i="17" s="1"/>
  <c r="K125" i="18" s="1"/>
  <c r="AK71" i="21"/>
  <c r="L127" i="17" s="1"/>
  <c r="J125" i="18" s="1"/>
  <c r="AJ71" i="21"/>
  <c r="K127" i="17" s="1"/>
  <c r="I125" i="18" s="1"/>
  <c r="AI71" i="21"/>
  <c r="J127" i="17" s="1"/>
  <c r="AH71" i="21"/>
  <c r="I127" i="17" s="1"/>
  <c r="AB71" i="21"/>
  <c r="B127" i="17" s="1"/>
  <c r="B125" i="18" s="1"/>
  <c r="O71" i="21"/>
  <c r="AT70" i="21"/>
  <c r="U126" i="17" s="1"/>
  <c r="S124" i="18" s="1"/>
  <c r="AS70" i="21"/>
  <c r="T126" i="17" s="1"/>
  <c r="R124" i="18" s="1"/>
  <c r="AR70" i="21"/>
  <c r="S126" i="17" s="1"/>
  <c r="Q124" i="18" s="1"/>
  <c r="AQ70" i="21"/>
  <c r="R126" i="17" s="1"/>
  <c r="P124" i="18" s="1"/>
  <c r="AP70" i="21"/>
  <c r="Q126" i="17" s="1"/>
  <c r="O124" i="18" s="1"/>
  <c r="AO70" i="21"/>
  <c r="P126" i="17" s="1"/>
  <c r="N124" i="18" s="1"/>
  <c r="AN70" i="21"/>
  <c r="O126" i="17" s="1"/>
  <c r="M124" i="18" s="1"/>
  <c r="AM70" i="21"/>
  <c r="N126" i="17" s="1"/>
  <c r="L124" i="18" s="1"/>
  <c r="AL70" i="21"/>
  <c r="M126" i="17" s="1"/>
  <c r="K124" i="18" s="1"/>
  <c r="AK70" i="21"/>
  <c r="L126" i="17" s="1"/>
  <c r="J124" i="18" s="1"/>
  <c r="AJ70" i="21"/>
  <c r="K126" i="17" s="1"/>
  <c r="I124" i="18" s="1"/>
  <c r="AI70" i="21"/>
  <c r="J126" i="17" s="1"/>
  <c r="AH70" i="21"/>
  <c r="I126" i="17" s="1"/>
  <c r="AB70" i="21"/>
  <c r="B126" i="17" s="1"/>
  <c r="B124" i="18" s="1"/>
  <c r="O70" i="21"/>
  <c r="AT69" i="21"/>
  <c r="U125" i="17" s="1"/>
  <c r="S123" i="18" s="1"/>
  <c r="AS69" i="21"/>
  <c r="T125" i="17" s="1"/>
  <c r="R123" i="18" s="1"/>
  <c r="AR69" i="21"/>
  <c r="S125" i="17" s="1"/>
  <c r="Q123" i="18" s="1"/>
  <c r="AQ69" i="21"/>
  <c r="R125" i="17" s="1"/>
  <c r="P123" i="18" s="1"/>
  <c r="AP69" i="21"/>
  <c r="Q125" i="17" s="1"/>
  <c r="O123" i="18" s="1"/>
  <c r="AO69" i="21"/>
  <c r="P125" i="17" s="1"/>
  <c r="N123" i="18" s="1"/>
  <c r="AN69" i="21"/>
  <c r="O125" i="17" s="1"/>
  <c r="M123" i="18" s="1"/>
  <c r="AM69" i="21"/>
  <c r="N125" i="17" s="1"/>
  <c r="L123" i="18" s="1"/>
  <c r="AL69" i="21"/>
  <c r="M125" i="17" s="1"/>
  <c r="K123" i="18" s="1"/>
  <c r="AK69" i="21"/>
  <c r="L125" i="17" s="1"/>
  <c r="J123" i="18" s="1"/>
  <c r="AJ69" i="21"/>
  <c r="K125" i="17" s="1"/>
  <c r="I123" i="18" s="1"/>
  <c r="AI69" i="21"/>
  <c r="J125" i="17" s="1"/>
  <c r="AH69" i="21"/>
  <c r="I125" i="17" s="1"/>
  <c r="AB69" i="21"/>
  <c r="B125" i="17" s="1"/>
  <c r="B123" i="18" s="1"/>
  <c r="O69" i="21"/>
  <c r="AT68" i="21"/>
  <c r="U124" i="17" s="1"/>
  <c r="S122" i="18" s="1"/>
  <c r="AS68" i="21"/>
  <c r="T124" i="17" s="1"/>
  <c r="R122" i="18" s="1"/>
  <c r="AR68" i="21"/>
  <c r="S124" i="17" s="1"/>
  <c r="Q122" i="18" s="1"/>
  <c r="AQ68" i="21"/>
  <c r="R124" i="17" s="1"/>
  <c r="P122" i="18" s="1"/>
  <c r="AP68" i="21"/>
  <c r="Q124" i="17" s="1"/>
  <c r="O122" i="18" s="1"/>
  <c r="AO68" i="21"/>
  <c r="P124" i="17" s="1"/>
  <c r="N122" i="18" s="1"/>
  <c r="AN68" i="21"/>
  <c r="O124" i="17" s="1"/>
  <c r="M122" i="18" s="1"/>
  <c r="AM68" i="21"/>
  <c r="N124" i="17" s="1"/>
  <c r="L122" i="18" s="1"/>
  <c r="AL68" i="21"/>
  <c r="M124" i="17" s="1"/>
  <c r="K122" i="18" s="1"/>
  <c r="AK68" i="21"/>
  <c r="L124" i="17" s="1"/>
  <c r="J122" i="18" s="1"/>
  <c r="AJ68" i="21"/>
  <c r="K124" i="17" s="1"/>
  <c r="I122" i="18" s="1"/>
  <c r="AI68" i="21"/>
  <c r="J124" i="17" s="1"/>
  <c r="AH68" i="21"/>
  <c r="I124" i="17" s="1"/>
  <c r="AB68" i="21"/>
  <c r="B124" i="17" s="1"/>
  <c r="B122" i="18" s="1"/>
  <c r="O68" i="21"/>
  <c r="AT67" i="21"/>
  <c r="U123" i="17" s="1"/>
  <c r="S121" i="18" s="1"/>
  <c r="AS67" i="21"/>
  <c r="T123" i="17" s="1"/>
  <c r="R121" i="18" s="1"/>
  <c r="AR67" i="21"/>
  <c r="S123" i="17" s="1"/>
  <c r="Q121" i="18" s="1"/>
  <c r="AQ67" i="21"/>
  <c r="R123" i="17" s="1"/>
  <c r="P121" i="18" s="1"/>
  <c r="AP67" i="21"/>
  <c r="Q123" i="17" s="1"/>
  <c r="O121" i="18" s="1"/>
  <c r="AO67" i="21"/>
  <c r="P123" i="17" s="1"/>
  <c r="N121" i="18" s="1"/>
  <c r="AN67" i="21"/>
  <c r="O123" i="17" s="1"/>
  <c r="M121" i="18" s="1"/>
  <c r="AM67" i="21"/>
  <c r="N123" i="17" s="1"/>
  <c r="L121" i="18" s="1"/>
  <c r="AL67" i="21"/>
  <c r="M123" i="17" s="1"/>
  <c r="K121" i="18" s="1"/>
  <c r="AK67" i="21"/>
  <c r="L123" i="17" s="1"/>
  <c r="J121" i="18" s="1"/>
  <c r="AJ67" i="21"/>
  <c r="K123" i="17" s="1"/>
  <c r="I121" i="18" s="1"/>
  <c r="AI67" i="21"/>
  <c r="J123" i="17" s="1"/>
  <c r="AH67" i="21"/>
  <c r="I123" i="17" s="1"/>
  <c r="AB67" i="21"/>
  <c r="B123" i="17" s="1"/>
  <c r="B121" i="18" s="1"/>
  <c r="O67" i="21"/>
  <c r="AT66" i="21"/>
  <c r="U122" i="17" s="1"/>
  <c r="S120" i="18" s="1"/>
  <c r="AS66" i="21"/>
  <c r="T122" i="17" s="1"/>
  <c r="R120" i="18" s="1"/>
  <c r="AR66" i="21"/>
  <c r="S122" i="17" s="1"/>
  <c r="Q120" i="18" s="1"/>
  <c r="AQ66" i="21"/>
  <c r="R122" i="17" s="1"/>
  <c r="P120" i="18" s="1"/>
  <c r="AP66" i="21"/>
  <c r="Q122" i="17" s="1"/>
  <c r="O120" i="18" s="1"/>
  <c r="AO66" i="21"/>
  <c r="P122" i="17" s="1"/>
  <c r="N120" i="18" s="1"/>
  <c r="AN66" i="21"/>
  <c r="O122" i="17" s="1"/>
  <c r="M120" i="18" s="1"/>
  <c r="AM66" i="21"/>
  <c r="N122" i="17" s="1"/>
  <c r="L120" i="18" s="1"/>
  <c r="AL66" i="21"/>
  <c r="M122" i="17" s="1"/>
  <c r="K120" i="18" s="1"/>
  <c r="AK66" i="21"/>
  <c r="L122" i="17" s="1"/>
  <c r="J120" i="18" s="1"/>
  <c r="AJ66" i="21"/>
  <c r="K122" i="17" s="1"/>
  <c r="I120" i="18" s="1"/>
  <c r="AI66" i="21"/>
  <c r="J122" i="17" s="1"/>
  <c r="AH66" i="21"/>
  <c r="I122" i="17" s="1"/>
  <c r="AB66" i="21"/>
  <c r="B122" i="17" s="1"/>
  <c r="B120" i="18" s="1"/>
  <c r="O66" i="21"/>
  <c r="AT65" i="21"/>
  <c r="U121" i="17" s="1"/>
  <c r="S119" i="18" s="1"/>
  <c r="AS65" i="21"/>
  <c r="T121" i="17" s="1"/>
  <c r="R119" i="18" s="1"/>
  <c r="AR65" i="21"/>
  <c r="S121" i="17" s="1"/>
  <c r="Q119" i="18" s="1"/>
  <c r="AQ65" i="21"/>
  <c r="R121" i="17" s="1"/>
  <c r="P119" i="18" s="1"/>
  <c r="AP65" i="21"/>
  <c r="Q121" i="17" s="1"/>
  <c r="O119" i="18" s="1"/>
  <c r="AO65" i="21"/>
  <c r="P121" i="17" s="1"/>
  <c r="N119" i="18" s="1"/>
  <c r="AN65" i="21"/>
  <c r="O121" i="17" s="1"/>
  <c r="M119" i="18" s="1"/>
  <c r="AM65" i="21"/>
  <c r="N121" i="17" s="1"/>
  <c r="L119" i="18" s="1"/>
  <c r="AL65" i="21"/>
  <c r="M121" i="17" s="1"/>
  <c r="K119" i="18" s="1"/>
  <c r="AK65" i="21"/>
  <c r="L121" i="17" s="1"/>
  <c r="J119" i="18" s="1"/>
  <c r="AJ65" i="21"/>
  <c r="K121" i="17" s="1"/>
  <c r="I119" i="18" s="1"/>
  <c r="AI65" i="21"/>
  <c r="J121" i="17" s="1"/>
  <c r="AH65" i="21"/>
  <c r="I121" i="17" s="1"/>
  <c r="AB65" i="21"/>
  <c r="B121" i="17" s="1"/>
  <c r="B119" i="18" s="1"/>
  <c r="O65" i="21"/>
  <c r="AT64" i="21"/>
  <c r="U120" i="17" s="1"/>
  <c r="S118" i="18" s="1"/>
  <c r="AS64" i="21"/>
  <c r="T120" i="17" s="1"/>
  <c r="R118" i="18" s="1"/>
  <c r="AR64" i="21"/>
  <c r="S120" i="17" s="1"/>
  <c r="Q118" i="18" s="1"/>
  <c r="AQ64" i="21"/>
  <c r="R120" i="17" s="1"/>
  <c r="P118" i="18" s="1"/>
  <c r="AP64" i="21"/>
  <c r="Q120" i="17" s="1"/>
  <c r="O118" i="18" s="1"/>
  <c r="AO64" i="21"/>
  <c r="P120" i="17" s="1"/>
  <c r="N118" i="18" s="1"/>
  <c r="AN64" i="21"/>
  <c r="O120" i="17" s="1"/>
  <c r="M118" i="18" s="1"/>
  <c r="AM64" i="21"/>
  <c r="N120" i="17" s="1"/>
  <c r="L118" i="18" s="1"/>
  <c r="AL64" i="21"/>
  <c r="M120" i="17" s="1"/>
  <c r="K118" i="18" s="1"/>
  <c r="AK64" i="21"/>
  <c r="L120" i="17" s="1"/>
  <c r="AJ64" i="21"/>
  <c r="K120" i="17" s="1"/>
  <c r="I118" i="18" s="1"/>
  <c r="AI64" i="21"/>
  <c r="J120" i="17" s="1"/>
  <c r="H118" i="18" s="1"/>
  <c r="AH64" i="21"/>
  <c r="I120" i="17" s="1"/>
  <c r="AB64" i="21"/>
  <c r="B120" i="17" s="1"/>
  <c r="B118" i="18" s="1"/>
  <c r="O64" i="21"/>
  <c r="AT63" i="21"/>
  <c r="U119" i="17" s="1"/>
  <c r="S117" i="18" s="1"/>
  <c r="AS63" i="21"/>
  <c r="T119" i="17" s="1"/>
  <c r="R117" i="18" s="1"/>
  <c r="AR63" i="21"/>
  <c r="S119" i="17" s="1"/>
  <c r="Q117" i="18" s="1"/>
  <c r="AQ63" i="21"/>
  <c r="R119" i="17" s="1"/>
  <c r="P117" i="18" s="1"/>
  <c r="AP63" i="21"/>
  <c r="Q119" i="17" s="1"/>
  <c r="O117" i="18" s="1"/>
  <c r="AO63" i="21"/>
  <c r="P119" i="17" s="1"/>
  <c r="N117" i="18" s="1"/>
  <c r="AN63" i="21"/>
  <c r="O119" i="17" s="1"/>
  <c r="M117" i="18" s="1"/>
  <c r="AM63" i="21"/>
  <c r="N119" i="17" s="1"/>
  <c r="L117" i="18" s="1"/>
  <c r="AL63" i="21"/>
  <c r="M119" i="17" s="1"/>
  <c r="K117" i="18" s="1"/>
  <c r="AK63" i="21"/>
  <c r="L119" i="17" s="1"/>
  <c r="J117" i="18" s="1"/>
  <c r="AJ63" i="21"/>
  <c r="K119" i="17" s="1"/>
  <c r="I117" i="18" s="1"/>
  <c r="AI63" i="21"/>
  <c r="J119" i="17" s="1"/>
  <c r="AH63" i="21"/>
  <c r="I119" i="17" s="1"/>
  <c r="AB63" i="21"/>
  <c r="B119" i="17" s="1"/>
  <c r="B117" i="18" s="1"/>
  <c r="O63" i="21"/>
  <c r="AT62" i="21"/>
  <c r="U118" i="17" s="1"/>
  <c r="S116" i="18" s="1"/>
  <c r="AS62" i="21"/>
  <c r="T118" i="17" s="1"/>
  <c r="R116" i="18" s="1"/>
  <c r="AR62" i="21"/>
  <c r="S118" i="17" s="1"/>
  <c r="Q116" i="18" s="1"/>
  <c r="AQ62" i="21"/>
  <c r="R118" i="17" s="1"/>
  <c r="P116" i="18" s="1"/>
  <c r="AP62" i="21"/>
  <c r="Q118" i="17" s="1"/>
  <c r="O116" i="18" s="1"/>
  <c r="AO62" i="21"/>
  <c r="P118" i="17" s="1"/>
  <c r="N116" i="18" s="1"/>
  <c r="AN62" i="21"/>
  <c r="O118" i="17" s="1"/>
  <c r="M116" i="18" s="1"/>
  <c r="AM62" i="21"/>
  <c r="N118" i="17" s="1"/>
  <c r="L116" i="18" s="1"/>
  <c r="AL62" i="21"/>
  <c r="M118" i="17" s="1"/>
  <c r="K116" i="18" s="1"/>
  <c r="AK62" i="21"/>
  <c r="L118" i="17" s="1"/>
  <c r="J116" i="18" s="1"/>
  <c r="AJ62" i="21"/>
  <c r="K118" i="17" s="1"/>
  <c r="I116" i="18" s="1"/>
  <c r="AI62" i="21"/>
  <c r="J118" i="17" s="1"/>
  <c r="AH62" i="21"/>
  <c r="I118" i="17" s="1"/>
  <c r="AB62" i="21"/>
  <c r="B118" i="17" s="1"/>
  <c r="B116" i="18" s="1"/>
  <c r="O62" i="21"/>
  <c r="N6" i="21"/>
  <c r="M6" i="21"/>
  <c r="L6" i="21"/>
  <c r="K6" i="21"/>
  <c r="J6" i="21"/>
  <c r="I6" i="21"/>
  <c r="H6" i="21"/>
  <c r="G6" i="21"/>
  <c r="F6" i="21"/>
  <c r="E6" i="21"/>
  <c r="D6" i="21"/>
  <c r="C6" i="21"/>
  <c r="C5" i="21"/>
  <c r="O1" i="21"/>
  <c r="AD70" i="21" s="1"/>
  <c r="D126" i="17" s="1"/>
  <c r="D124" i="18" s="1"/>
  <c r="N41" i="6"/>
  <c r="M41" i="6"/>
  <c r="L41" i="6"/>
  <c r="K41" i="6"/>
  <c r="J41" i="6"/>
  <c r="I41" i="6"/>
  <c r="H41" i="6"/>
  <c r="G41" i="6"/>
  <c r="F41" i="6"/>
  <c r="E41" i="6"/>
  <c r="D41" i="6"/>
  <c r="C41" i="6"/>
  <c r="AT40" i="6"/>
  <c r="U298" i="17" s="1"/>
  <c r="S296" i="18" s="1"/>
  <c r="AS40" i="6"/>
  <c r="T298" i="17" s="1"/>
  <c r="R296" i="18" s="1"/>
  <c r="AR40" i="6"/>
  <c r="S298" i="17" s="1"/>
  <c r="Q296" i="18" s="1"/>
  <c r="AQ40" i="6"/>
  <c r="R298" i="17" s="1"/>
  <c r="P296" i="18" s="1"/>
  <c r="AP40" i="6"/>
  <c r="Q298" i="17" s="1"/>
  <c r="O296" i="18" s="1"/>
  <c r="AO40" i="6"/>
  <c r="P298" i="17" s="1"/>
  <c r="N296" i="18" s="1"/>
  <c r="AN40" i="6"/>
  <c r="O298" i="17" s="1"/>
  <c r="M296" i="18" s="1"/>
  <c r="AM40" i="6"/>
  <c r="N298" i="17" s="1"/>
  <c r="L296" i="18" s="1"/>
  <c r="AL40" i="6"/>
  <c r="M298" i="17" s="1"/>
  <c r="K296" i="18" s="1"/>
  <c r="AK40" i="6"/>
  <c r="L298" i="17" s="1"/>
  <c r="J296" i="18" s="1"/>
  <c r="AJ40" i="6"/>
  <c r="K298" i="17" s="1"/>
  <c r="I296" i="18" s="1"/>
  <c r="AI40" i="6"/>
  <c r="J298" i="17" s="1"/>
  <c r="AH40" i="6"/>
  <c r="I298" i="17" s="1"/>
  <c r="AB40" i="6"/>
  <c r="B298" i="17" s="1"/>
  <c r="B296" i="18" s="1"/>
  <c r="O40" i="6"/>
  <c r="B40" i="6"/>
  <c r="AT39" i="6"/>
  <c r="U297" i="17" s="1"/>
  <c r="S295" i="18" s="1"/>
  <c r="AS39" i="6"/>
  <c r="T297" i="17" s="1"/>
  <c r="R295" i="18" s="1"/>
  <c r="AR39" i="6"/>
  <c r="S297" i="17" s="1"/>
  <c r="Q295" i="18" s="1"/>
  <c r="AQ39" i="6"/>
  <c r="R297" i="17" s="1"/>
  <c r="P295" i="18" s="1"/>
  <c r="AP39" i="6"/>
  <c r="Q297" i="17" s="1"/>
  <c r="O295" i="18" s="1"/>
  <c r="AO39" i="6"/>
  <c r="P297" i="17" s="1"/>
  <c r="N295" i="18" s="1"/>
  <c r="AN39" i="6"/>
  <c r="O297" i="17" s="1"/>
  <c r="M295" i="18" s="1"/>
  <c r="AM39" i="6"/>
  <c r="N297" i="17" s="1"/>
  <c r="L295" i="18" s="1"/>
  <c r="AL39" i="6"/>
  <c r="M297" i="17" s="1"/>
  <c r="K295" i="18" s="1"/>
  <c r="AK39" i="6"/>
  <c r="L297" i="17" s="1"/>
  <c r="J295" i="18" s="1"/>
  <c r="AJ39" i="6"/>
  <c r="K297" i="17" s="1"/>
  <c r="I295" i="18" s="1"/>
  <c r="AI39" i="6"/>
  <c r="J297" i="17" s="1"/>
  <c r="AH39" i="6"/>
  <c r="I297" i="17" s="1"/>
  <c r="AB39" i="6"/>
  <c r="B297" i="17" s="1"/>
  <c r="B295" i="18" s="1"/>
  <c r="O39" i="6"/>
  <c r="B39" i="6"/>
  <c r="AT38" i="6"/>
  <c r="U296" i="17" s="1"/>
  <c r="S294" i="18" s="1"/>
  <c r="AS38" i="6"/>
  <c r="T296" i="17" s="1"/>
  <c r="R294" i="18" s="1"/>
  <c r="AR38" i="6"/>
  <c r="S296" i="17" s="1"/>
  <c r="Q294" i="18" s="1"/>
  <c r="AQ38" i="6"/>
  <c r="R296" i="17" s="1"/>
  <c r="P294" i="18" s="1"/>
  <c r="AP38" i="6"/>
  <c r="Q296" i="17" s="1"/>
  <c r="O294" i="18" s="1"/>
  <c r="AO38" i="6"/>
  <c r="P296" i="17" s="1"/>
  <c r="N294" i="18" s="1"/>
  <c r="AN38" i="6"/>
  <c r="O296" i="17" s="1"/>
  <c r="M294" i="18" s="1"/>
  <c r="AM38" i="6"/>
  <c r="N296" i="17" s="1"/>
  <c r="L294" i="18" s="1"/>
  <c r="AL38" i="6"/>
  <c r="M296" i="17" s="1"/>
  <c r="K294" i="18" s="1"/>
  <c r="AK38" i="6"/>
  <c r="L296" i="17" s="1"/>
  <c r="J294" i="18" s="1"/>
  <c r="AJ38" i="6"/>
  <c r="K296" i="17" s="1"/>
  <c r="I294" i="18" s="1"/>
  <c r="AI38" i="6"/>
  <c r="J296" i="17" s="1"/>
  <c r="AH38" i="6"/>
  <c r="I296" i="17" s="1"/>
  <c r="AB38" i="6"/>
  <c r="B296" i="17" s="1"/>
  <c r="B294" i="18" s="1"/>
  <c r="O38" i="6"/>
  <c r="B38" i="6"/>
  <c r="AT37" i="6"/>
  <c r="U295" i="17" s="1"/>
  <c r="S293" i="18" s="1"/>
  <c r="AS37" i="6"/>
  <c r="T295" i="17" s="1"/>
  <c r="R293" i="18" s="1"/>
  <c r="AR37" i="6"/>
  <c r="S295" i="17" s="1"/>
  <c r="Q293" i="18" s="1"/>
  <c r="AQ37" i="6"/>
  <c r="R295" i="17" s="1"/>
  <c r="P293" i="18" s="1"/>
  <c r="AP37" i="6"/>
  <c r="Q295" i="17" s="1"/>
  <c r="O293" i="18" s="1"/>
  <c r="AO37" i="6"/>
  <c r="P295" i="17" s="1"/>
  <c r="N293" i="18" s="1"/>
  <c r="AN37" i="6"/>
  <c r="O295" i="17" s="1"/>
  <c r="M293" i="18" s="1"/>
  <c r="AM37" i="6"/>
  <c r="N295" i="17" s="1"/>
  <c r="L293" i="18" s="1"/>
  <c r="AL37" i="6"/>
  <c r="M295" i="17" s="1"/>
  <c r="K293" i="18" s="1"/>
  <c r="AK37" i="6"/>
  <c r="L295" i="17" s="1"/>
  <c r="J293" i="18" s="1"/>
  <c r="AJ37" i="6"/>
  <c r="K295" i="17" s="1"/>
  <c r="I293" i="18" s="1"/>
  <c r="AI37" i="6"/>
  <c r="J295" i="17" s="1"/>
  <c r="AH37" i="6"/>
  <c r="I295" i="17" s="1"/>
  <c r="AB37" i="6"/>
  <c r="B295" i="17" s="1"/>
  <c r="B293" i="18" s="1"/>
  <c r="O37" i="6"/>
  <c r="AT36" i="6"/>
  <c r="U294" i="17" s="1"/>
  <c r="S292" i="18" s="1"/>
  <c r="AS36" i="6"/>
  <c r="T294" i="17" s="1"/>
  <c r="R292" i="18" s="1"/>
  <c r="AR36" i="6"/>
  <c r="S294" i="17" s="1"/>
  <c r="Q292" i="18" s="1"/>
  <c r="AQ36" i="6"/>
  <c r="R294" i="17" s="1"/>
  <c r="P292" i="18" s="1"/>
  <c r="AP36" i="6"/>
  <c r="Q294" i="17" s="1"/>
  <c r="O292" i="18" s="1"/>
  <c r="AO36" i="6"/>
  <c r="P294" i="17" s="1"/>
  <c r="N292" i="18" s="1"/>
  <c r="AN36" i="6"/>
  <c r="O294" i="17" s="1"/>
  <c r="M292" i="18" s="1"/>
  <c r="AM36" i="6"/>
  <c r="N294" i="17" s="1"/>
  <c r="L292" i="18" s="1"/>
  <c r="AL36" i="6"/>
  <c r="M294" i="17" s="1"/>
  <c r="K292" i="18" s="1"/>
  <c r="AK36" i="6"/>
  <c r="L294" i="17" s="1"/>
  <c r="J292" i="18" s="1"/>
  <c r="AJ36" i="6"/>
  <c r="K294" i="17" s="1"/>
  <c r="I292" i="18" s="1"/>
  <c r="AI36" i="6"/>
  <c r="J294" i="17" s="1"/>
  <c r="AH36" i="6"/>
  <c r="I294" i="17" s="1"/>
  <c r="AB36" i="6"/>
  <c r="B294" i="17" s="1"/>
  <c r="B292" i="18" s="1"/>
  <c r="O36" i="6"/>
  <c r="AT35" i="6"/>
  <c r="U293" i="17" s="1"/>
  <c r="S291" i="18" s="1"/>
  <c r="AS35" i="6"/>
  <c r="T293" i="17" s="1"/>
  <c r="R291" i="18" s="1"/>
  <c r="AR35" i="6"/>
  <c r="S293" i="17" s="1"/>
  <c r="Q291" i="18" s="1"/>
  <c r="AQ35" i="6"/>
  <c r="R293" i="17" s="1"/>
  <c r="P291" i="18" s="1"/>
  <c r="AP35" i="6"/>
  <c r="Q293" i="17" s="1"/>
  <c r="O291" i="18" s="1"/>
  <c r="AO35" i="6"/>
  <c r="P293" i="17" s="1"/>
  <c r="N291" i="18" s="1"/>
  <c r="AN35" i="6"/>
  <c r="O293" i="17" s="1"/>
  <c r="M291" i="18" s="1"/>
  <c r="AM35" i="6"/>
  <c r="N293" i="17" s="1"/>
  <c r="L291" i="18" s="1"/>
  <c r="AL35" i="6"/>
  <c r="M293" i="17" s="1"/>
  <c r="K291" i="18" s="1"/>
  <c r="AK35" i="6"/>
  <c r="L293" i="17" s="1"/>
  <c r="J291" i="18" s="1"/>
  <c r="AJ35" i="6"/>
  <c r="K293" i="17" s="1"/>
  <c r="I291" i="18" s="1"/>
  <c r="AI35" i="6"/>
  <c r="J293" i="17" s="1"/>
  <c r="AH35" i="6"/>
  <c r="I293" i="17" s="1"/>
  <c r="AB35" i="6"/>
  <c r="B293" i="17" s="1"/>
  <c r="B291" i="18" s="1"/>
  <c r="O35" i="6"/>
  <c r="AT34" i="6"/>
  <c r="U292" i="17" s="1"/>
  <c r="S290" i="18" s="1"/>
  <c r="AS34" i="6"/>
  <c r="T292" i="17" s="1"/>
  <c r="R290" i="18" s="1"/>
  <c r="AR34" i="6"/>
  <c r="S292" i="17" s="1"/>
  <c r="Q290" i="18" s="1"/>
  <c r="AQ34" i="6"/>
  <c r="R292" i="17" s="1"/>
  <c r="P290" i="18" s="1"/>
  <c r="AP34" i="6"/>
  <c r="Q292" i="17" s="1"/>
  <c r="O290" i="18" s="1"/>
  <c r="AO34" i="6"/>
  <c r="P292" i="17" s="1"/>
  <c r="N290" i="18" s="1"/>
  <c r="AN34" i="6"/>
  <c r="O292" i="17" s="1"/>
  <c r="M290" i="18" s="1"/>
  <c r="AM34" i="6"/>
  <c r="N292" i="17" s="1"/>
  <c r="L290" i="18" s="1"/>
  <c r="AL34" i="6"/>
  <c r="M292" i="17" s="1"/>
  <c r="K290" i="18" s="1"/>
  <c r="AK34" i="6"/>
  <c r="L292" i="17" s="1"/>
  <c r="J290" i="18" s="1"/>
  <c r="AJ34" i="6"/>
  <c r="K292" i="17" s="1"/>
  <c r="I290" i="18" s="1"/>
  <c r="AI34" i="6"/>
  <c r="J292" i="17" s="1"/>
  <c r="AH34" i="6"/>
  <c r="I292" i="17" s="1"/>
  <c r="AB34" i="6"/>
  <c r="B292" i="17" s="1"/>
  <c r="B290" i="18" s="1"/>
  <c r="O34" i="6"/>
  <c r="AT33" i="6"/>
  <c r="U291" i="17" s="1"/>
  <c r="S289" i="18" s="1"/>
  <c r="AS33" i="6"/>
  <c r="T291" i="17" s="1"/>
  <c r="R289" i="18" s="1"/>
  <c r="AR33" i="6"/>
  <c r="S291" i="17" s="1"/>
  <c r="Q289" i="18" s="1"/>
  <c r="AQ33" i="6"/>
  <c r="R291" i="17" s="1"/>
  <c r="P289" i="18" s="1"/>
  <c r="AP33" i="6"/>
  <c r="Q291" i="17" s="1"/>
  <c r="O289" i="18" s="1"/>
  <c r="AO33" i="6"/>
  <c r="P291" i="17" s="1"/>
  <c r="N289" i="18" s="1"/>
  <c r="AN33" i="6"/>
  <c r="O291" i="17" s="1"/>
  <c r="M289" i="18" s="1"/>
  <c r="AM33" i="6"/>
  <c r="N291" i="17" s="1"/>
  <c r="L289" i="18" s="1"/>
  <c r="AL33" i="6"/>
  <c r="M291" i="17" s="1"/>
  <c r="K289" i="18" s="1"/>
  <c r="AK33" i="6"/>
  <c r="L291" i="17" s="1"/>
  <c r="J289" i="18" s="1"/>
  <c r="AJ33" i="6"/>
  <c r="K291" i="17" s="1"/>
  <c r="I289" i="18" s="1"/>
  <c r="AI33" i="6"/>
  <c r="J291" i="17" s="1"/>
  <c r="AH33" i="6"/>
  <c r="I291" i="17" s="1"/>
  <c r="AB33" i="6"/>
  <c r="B291" i="17" s="1"/>
  <c r="B289" i="18" s="1"/>
  <c r="O33" i="6"/>
  <c r="AT32" i="6"/>
  <c r="U290" i="17" s="1"/>
  <c r="S288" i="18" s="1"/>
  <c r="AS32" i="6"/>
  <c r="T290" i="17" s="1"/>
  <c r="R288" i="18" s="1"/>
  <c r="AR32" i="6"/>
  <c r="S290" i="17" s="1"/>
  <c r="Q288" i="18" s="1"/>
  <c r="AQ32" i="6"/>
  <c r="R290" i="17" s="1"/>
  <c r="P288" i="18" s="1"/>
  <c r="AP32" i="6"/>
  <c r="Q290" i="17" s="1"/>
  <c r="O288" i="18" s="1"/>
  <c r="AO32" i="6"/>
  <c r="P290" i="17" s="1"/>
  <c r="N288" i="18" s="1"/>
  <c r="AN32" i="6"/>
  <c r="O290" i="17" s="1"/>
  <c r="M288" i="18" s="1"/>
  <c r="AM32" i="6"/>
  <c r="N290" i="17" s="1"/>
  <c r="L288" i="18" s="1"/>
  <c r="AL32" i="6"/>
  <c r="M290" i="17" s="1"/>
  <c r="K288" i="18" s="1"/>
  <c r="AK32" i="6"/>
  <c r="L290" i="17" s="1"/>
  <c r="J288" i="18" s="1"/>
  <c r="AJ32" i="6"/>
  <c r="K290" i="17" s="1"/>
  <c r="I288" i="18" s="1"/>
  <c r="AI32" i="6"/>
  <c r="J290" i="17" s="1"/>
  <c r="AH32" i="6"/>
  <c r="I290" i="17" s="1"/>
  <c r="AB32" i="6"/>
  <c r="B290" i="17" s="1"/>
  <c r="B288" i="18" s="1"/>
  <c r="O32" i="6"/>
  <c r="N29" i="6"/>
  <c r="M29" i="6"/>
  <c r="L29" i="6"/>
  <c r="K29" i="6"/>
  <c r="J29" i="6"/>
  <c r="I29" i="6"/>
  <c r="H29" i="6"/>
  <c r="G29" i="6"/>
  <c r="F29" i="6"/>
  <c r="E29" i="6"/>
  <c r="D29" i="6"/>
  <c r="C29" i="6"/>
  <c r="AT28" i="6"/>
  <c r="U289" i="17" s="1"/>
  <c r="S287" i="18" s="1"/>
  <c r="AS28" i="6"/>
  <c r="T289" i="17" s="1"/>
  <c r="R287" i="18" s="1"/>
  <c r="AR28" i="6"/>
  <c r="S289" i="17" s="1"/>
  <c r="Q287" i="18" s="1"/>
  <c r="AQ28" i="6"/>
  <c r="R289" i="17" s="1"/>
  <c r="P287" i="18" s="1"/>
  <c r="AP28" i="6"/>
  <c r="Q289" i="17" s="1"/>
  <c r="O287" i="18" s="1"/>
  <c r="AO28" i="6"/>
  <c r="P289" i="17" s="1"/>
  <c r="N287" i="18" s="1"/>
  <c r="AN28" i="6"/>
  <c r="O289" i="17" s="1"/>
  <c r="M287" i="18" s="1"/>
  <c r="AM28" i="6"/>
  <c r="N289" i="17" s="1"/>
  <c r="L287" i="18" s="1"/>
  <c r="AL28" i="6"/>
  <c r="M289" i="17" s="1"/>
  <c r="K287" i="18" s="1"/>
  <c r="AK28" i="6"/>
  <c r="L289" i="17" s="1"/>
  <c r="J287" i="18" s="1"/>
  <c r="AJ28" i="6"/>
  <c r="K289" i="17" s="1"/>
  <c r="I287" i="18" s="1"/>
  <c r="AI28" i="6"/>
  <c r="J289" i="17" s="1"/>
  <c r="AH28" i="6"/>
  <c r="I289" i="17" s="1"/>
  <c r="AB28" i="6"/>
  <c r="B289" i="17" s="1"/>
  <c r="B287" i="18" s="1"/>
  <c r="O28" i="6"/>
  <c r="B28" i="6"/>
  <c r="AT27" i="6"/>
  <c r="U288" i="17" s="1"/>
  <c r="S286" i="18" s="1"/>
  <c r="AS27" i="6"/>
  <c r="T288" i="17" s="1"/>
  <c r="R286" i="18" s="1"/>
  <c r="AR27" i="6"/>
  <c r="S288" i="17" s="1"/>
  <c r="Q286" i="18" s="1"/>
  <c r="AQ27" i="6"/>
  <c r="R288" i="17" s="1"/>
  <c r="P286" i="18" s="1"/>
  <c r="AP27" i="6"/>
  <c r="Q288" i="17" s="1"/>
  <c r="O286" i="18" s="1"/>
  <c r="AO27" i="6"/>
  <c r="P288" i="17" s="1"/>
  <c r="N286" i="18" s="1"/>
  <c r="AN27" i="6"/>
  <c r="O288" i="17" s="1"/>
  <c r="M286" i="18" s="1"/>
  <c r="AM27" i="6"/>
  <c r="N288" i="17" s="1"/>
  <c r="L286" i="18" s="1"/>
  <c r="AL27" i="6"/>
  <c r="M288" i="17" s="1"/>
  <c r="K286" i="18" s="1"/>
  <c r="AK27" i="6"/>
  <c r="L288" i="17" s="1"/>
  <c r="J286" i="18" s="1"/>
  <c r="AJ27" i="6"/>
  <c r="K288" i="17" s="1"/>
  <c r="I286" i="18" s="1"/>
  <c r="AI27" i="6"/>
  <c r="J288" i="17" s="1"/>
  <c r="AH27" i="6"/>
  <c r="I288" i="17" s="1"/>
  <c r="AB27" i="6"/>
  <c r="B288" i="17" s="1"/>
  <c r="B286" i="18" s="1"/>
  <c r="O27" i="6"/>
  <c r="B27" i="6"/>
  <c r="AT26" i="6"/>
  <c r="U287" i="17" s="1"/>
  <c r="S285" i="18" s="1"/>
  <c r="AS26" i="6"/>
  <c r="T287" i="17" s="1"/>
  <c r="R285" i="18" s="1"/>
  <c r="AR26" i="6"/>
  <c r="S287" i="17" s="1"/>
  <c r="Q285" i="18" s="1"/>
  <c r="AQ26" i="6"/>
  <c r="R287" i="17" s="1"/>
  <c r="P285" i="18" s="1"/>
  <c r="AP26" i="6"/>
  <c r="Q287" i="17" s="1"/>
  <c r="O285" i="18" s="1"/>
  <c r="AO26" i="6"/>
  <c r="P287" i="17" s="1"/>
  <c r="N285" i="18" s="1"/>
  <c r="AN26" i="6"/>
  <c r="O287" i="17" s="1"/>
  <c r="M285" i="18" s="1"/>
  <c r="AM26" i="6"/>
  <c r="N287" i="17" s="1"/>
  <c r="L285" i="18" s="1"/>
  <c r="AL26" i="6"/>
  <c r="M287" i="17" s="1"/>
  <c r="K285" i="18" s="1"/>
  <c r="AK26" i="6"/>
  <c r="L287" i="17" s="1"/>
  <c r="J285" i="18" s="1"/>
  <c r="AJ26" i="6"/>
  <c r="K287" i="17" s="1"/>
  <c r="I285" i="18" s="1"/>
  <c r="AI26" i="6"/>
  <c r="J287" i="17" s="1"/>
  <c r="AH26" i="6"/>
  <c r="I287" i="17" s="1"/>
  <c r="AB26" i="6"/>
  <c r="B287" i="17" s="1"/>
  <c r="B285" i="18" s="1"/>
  <c r="O26" i="6"/>
  <c r="AT25" i="6"/>
  <c r="U286" i="17" s="1"/>
  <c r="S284" i="18" s="1"/>
  <c r="AS25" i="6"/>
  <c r="T286" i="17" s="1"/>
  <c r="R284" i="18" s="1"/>
  <c r="AR25" i="6"/>
  <c r="S286" i="17" s="1"/>
  <c r="Q284" i="18" s="1"/>
  <c r="AQ25" i="6"/>
  <c r="R286" i="17" s="1"/>
  <c r="P284" i="18" s="1"/>
  <c r="AP25" i="6"/>
  <c r="Q286" i="17" s="1"/>
  <c r="O284" i="18" s="1"/>
  <c r="AO25" i="6"/>
  <c r="P286" i="17" s="1"/>
  <c r="N284" i="18" s="1"/>
  <c r="AN25" i="6"/>
  <c r="O286" i="17" s="1"/>
  <c r="M284" i="18" s="1"/>
  <c r="AM25" i="6"/>
  <c r="N286" i="17" s="1"/>
  <c r="L284" i="18" s="1"/>
  <c r="AL25" i="6"/>
  <c r="M286" i="17" s="1"/>
  <c r="K284" i="18" s="1"/>
  <c r="AK25" i="6"/>
  <c r="L286" i="17" s="1"/>
  <c r="J284" i="18" s="1"/>
  <c r="AJ25" i="6"/>
  <c r="K286" i="17" s="1"/>
  <c r="I284" i="18" s="1"/>
  <c r="AI25" i="6"/>
  <c r="J286" i="17" s="1"/>
  <c r="AH25" i="6"/>
  <c r="I286" i="17" s="1"/>
  <c r="AB25" i="6"/>
  <c r="B286" i="17" s="1"/>
  <c r="B284" i="18" s="1"/>
  <c r="O25" i="6"/>
  <c r="AT24" i="6"/>
  <c r="U285" i="17" s="1"/>
  <c r="S283" i="18" s="1"/>
  <c r="AS24" i="6"/>
  <c r="T285" i="17" s="1"/>
  <c r="R283" i="18" s="1"/>
  <c r="AR24" i="6"/>
  <c r="S285" i="17" s="1"/>
  <c r="Q283" i="18" s="1"/>
  <c r="AQ24" i="6"/>
  <c r="R285" i="17" s="1"/>
  <c r="P283" i="18" s="1"/>
  <c r="AP24" i="6"/>
  <c r="Q285" i="17" s="1"/>
  <c r="O283" i="18" s="1"/>
  <c r="AO24" i="6"/>
  <c r="P285" i="17" s="1"/>
  <c r="N283" i="18" s="1"/>
  <c r="AN24" i="6"/>
  <c r="O285" i="17" s="1"/>
  <c r="M283" i="18" s="1"/>
  <c r="AM24" i="6"/>
  <c r="N285" i="17" s="1"/>
  <c r="L283" i="18" s="1"/>
  <c r="AL24" i="6"/>
  <c r="M285" i="17" s="1"/>
  <c r="K283" i="18" s="1"/>
  <c r="AK24" i="6"/>
  <c r="L285" i="17" s="1"/>
  <c r="J283" i="18" s="1"/>
  <c r="AJ24" i="6"/>
  <c r="K285" i="17" s="1"/>
  <c r="I283" i="18" s="1"/>
  <c r="AI24" i="6"/>
  <c r="J285" i="17" s="1"/>
  <c r="AH24" i="6"/>
  <c r="I285" i="17" s="1"/>
  <c r="AB24" i="6"/>
  <c r="B285" i="17" s="1"/>
  <c r="B283" i="18" s="1"/>
  <c r="O24" i="6"/>
  <c r="AT23" i="6"/>
  <c r="U284" i="17" s="1"/>
  <c r="S282" i="18" s="1"/>
  <c r="AS23" i="6"/>
  <c r="T284" i="17" s="1"/>
  <c r="R282" i="18" s="1"/>
  <c r="AR23" i="6"/>
  <c r="S284" i="17" s="1"/>
  <c r="Q282" i="18" s="1"/>
  <c r="AQ23" i="6"/>
  <c r="R284" i="17" s="1"/>
  <c r="P282" i="18" s="1"/>
  <c r="AP23" i="6"/>
  <c r="Q284" i="17" s="1"/>
  <c r="O282" i="18" s="1"/>
  <c r="AO23" i="6"/>
  <c r="P284" i="17" s="1"/>
  <c r="N282" i="18" s="1"/>
  <c r="AN23" i="6"/>
  <c r="O284" i="17" s="1"/>
  <c r="M282" i="18" s="1"/>
  <c r="AM23" i="6"/>
  <c r="N284" i="17" s="1"/>
  <c r="L282" i="18" s="1"/>
  <c r="AL23" i="6"/>
  <c r="M284" i="17" s="1"/>
  <c r="K282" i="18" s="1"/>
  <c r="AK23" i="6"/>
  <c r="L284" i="17" s="1"/>
  <c r="J282" i="18" s="1"/>
  <c r="AJ23" i="6"/>
  <c r="K284" i="17" s="1"/>
  <c r="I282" i="18" s="1"/>
  <c r="AI23" i="6"/>
  <c r="J284" i="17" s="1"/>
  <c r="AH23" i="6"/>
  <c r="I284" i="17" s="1"/>
  <c r="AB23" i="6"/>
  <c r="B284" i="17" s="1"/>
  <c r="B282" i="18" s="1"/>
  <c r="O23" i="6"/>
  <c r="AT22" i="6"/>
  <c r="U283" i="17" s="1"/>
  <c r="S281" i="18" s="1"/>
  <c r="AS22" i="6"/>
  <c r="T283" i="17" s="1"/>
  <c r="R281" i="18" s="1"/>
  <c r="AR22" i="6"/>
  <c r="S283" i="17" s="1"/>
  <c r="Q281" i="18" s="1"/>
  <c r="AQ22" i="6"/>
  <c r="R283" i="17" s="1"/>
  <c r="P281" i="18" s="1"/>
  <c r="AP22" i="6"/>
  <c r="Q283" i="17" s="1"/>
  <c r="O281" i="18" s="1"/>
  <c r="AO22" i="6"/>
  <c r="P283" i="17" s="1"/>
  <c r="AN22" i="6"/>
  <c r="O283" i="17" s="1"/>
  <c r="M281" i="18" s="1"/>
  <c r="AM22" i="6"/>
  <c r="N283" i="17" s="1"/>
  <c r="L281" i="18" s="1"/>
  <c r="AL22" i="6"/>
  <c r="M283" i="17" s="1"/>
  <c r="K281" i="18" s="1"/>
  <c r="AK22" i="6"/>
  <c r="L283" i="17" s="1"/>
  <c r="J281" i="18" s="1"/>
  <c r="AJ22" i="6"/>
  <c r="K283" i="17" s="1"/>
  <c r="I281" i="18" s="1"/>
  <c r="AI22" i="6"/>
  <c r="J283" i="17" s="1"/>
  <c r="H281" i="18" s="1"/>
  <c r="AH22" i="6"/>
  <c r="I283" i="17" s="1"/>
  <c r="AB22" i="6"/>
  <c r="B283" i="17" s="1"/>
  <c r="B281" i="18" s="1"/>
  <c r="O22" i="6"/>
  <c r="AT21" i="6"/>
  <c r="U282" i="17" s="1"/>
  <c r="S280" i="18" s="1"/>
  <c r="AS21" i="6"/>
  <c r="T282" i="17" s="1"/>
  <c r="R280" i="18" s="1"/>
  <c r="AR21" i="6"/>
  <c r="S282" i="17" s="1"/>
  <c r="Q280" i="18" s="1"/>
  <c r="AQ21" i="6"/>
  <c r="R282" i="17" s="1"/>
  <c r="P280" i="18" s="1"/>
  <c r="AP21" i="6"/>
  <c r="Q282" i="17" s="1"/>
  <c r="O280" i="18" s="1"/>
  <c r="AO21" i="6"/>
  <c r="P282" i="17" s="1"/>
  <c r="N280" i="18" s="1"/>
  <c r="AN21" i="6"/>
  <c r="O282" i="17" s="1"/>
  <c r="M280" i="18" s="1"/>
  <c r="AM21" i="6"/>
  <c r="N282" i="17" s="1"/>
  <c r="L280" i="18" s="1"/>
  <c r="AL21" i="6"/>
  <c r="M282" i="17" s="1"/>
  <c r="K280" i="18" s="1"/>
  <c r="AK21" i="6"/>
  <c r="L282" i="17" s="1"/>
  <c r="J280" i="18" s="1"/>
  <c r="AJ21" i="6"/>
  <c r="K282" i="17" s="1"/>
  <c r="I280" i="18" s="1"/>
  <c r="AI21" i="6"/>
  <c r="J282" i="17" s="1"/>
  <c r="AH21" i="6"/>
  <c r="I282" i="17" s="1"/>
  <c r="AB21" i="6"/>
  <c r="B282" i="17" s="1"/>
  <c r="B280" i="18" s="1"/>
  <c r="O21" i="6"/>
  <c r="AT20" i="6"/>
  <c r="U281" i="17" s="1"/>
  <c r="S279" i="18" s="1"/>
  <c r="AS20" i="6"/>
  <c r="T281" i="17" s="1"/>
  <c r="R279" i="18" s="1"/>
  <c r="AR20" i="6"/>
  <c r="S281" i="17" s="1"/>
  <c r="Q279" i="18" s="1"/>
  <c r="AQ20" i="6"/>
  <c r="R281" i="17" s="1"/>
  <c r="P279" i="18" s="1"/>
  <c r="AP20" i="6"/>
  <c r="Q281" i="17" s="1"/>
  <c r="O279" i="18" s="1"/>
  <c r="AO20" i="6"/>
  <c r="P281" i="17" s="1"/>
  <c r="N279" i="18" s="1"/>
  <c r="AN20" i="6"/>
  <c r="O281" i="17" s="1"/>
  <c r="M279" i="18" s="1"/>
  <c r="AM20" i="6"/>
  <c r="N281" i="17" s="1"/>
  <c r="L279" i="18" s="1"/>
  <c r="AL20" i="6"/>
  <c r="M281" i="17" s="1"/>
  <c r="K279" i="18" s="1"/>
  <c r="AK20" i="6"/>
  <c r="L281" i="17" s="1"/>
  <c r="J279" i="18" s="1"/>
  <c r="AJ20" i="6"/>
  <c r="K281" i="17" s="1"/>
  <c r="I279" i="18" s="1"/>
  <c r="AI20" i="6"/>
  <c r="J281" i="17" s="1"/>
  <c r="AH20" i="6"/>
  <c r="I281" i="17" s="1"/>
  <c r="AB20" i="6"/>
  <c r="B281" i="17" s="1"/>
  <c r="B279" i="18" s="1"/>
  <c r="O20" i="6"/>
  <c r="J44" i="20" l="1"/>
  <c r="O85" i="22"/>
  <c r="H49" i="16"/>
  <c r="J50" i="20"/>
  <c r="O20" i="21"/>
  <c r="O59" i="21"/>
  <c r="K75" i="21"/>
  <c r="J19" i="16" s="1"/>
  <c r="G75" i="21"/>
  <c r="F19" i="16" s="1"/>
  <c r="M75" i="21"/>
  <c r="L19" i="16" s="1"/>
  <c r="C75" i="21"/>
  <c r="B19" i="16" s="1"/>
  <c r="I75" i="21"/>
  <c r="H19" i="16" s="1"/>
  <c r="H89" i="18"/>
  <c r="T89" i="18" s="1"/>
  <c r="V91" i="17"/>
  <c r="H91" i="18"/>
  <c r="T91" i="18" s="1"/>
  <c r="V93" i="17"/>
  <c r="H95" i="18"/>
  <c r="T95" i="18" s="1"/>
  <c r="V97" i="17"/>
  <c r="H111" i="18"/>
  <c r="T111" i="18" s="1"/>
  <c r="V113" i="17"/>
  <c r="H136" i="18"/>
  <c r="T136" i="18" s="1"/>
  <c r="V138" i="17"/>
  <c r="H138" i="18"/>
  <c r="T138" i="18" s="1"/>
  <c r="V140" i="17"/>
  <c r="H178" i="18"/>
  <c r="T178" i="18" s="1"/>
  <c r="V180" i="17"/>
  <c r="H180" i="18"/>
  <c r="T180" i="18" s="1"/>
  <c r="V182" i="17"/>
  <c r="H182" i="18"/>
  <c r="T182" i="18" s="1"/>
  <c r="V184" i="17"/>
  <c r="H166" i="18"/>
  <c r="T166" i="18" s="1"/>
  <c r="V168" i="17"/>
  <c r="H282" i="18"/>
  <c r="T282" i="18" s="1"/>
  <c r="V284" i="17"/>
  <c r="H284" i="18"/>
  <c r="T284" i="18" s="1"/>
  <c r="V286" i="17"/>
  <c r="H77" i="18"/>
  <c r="T77" i="18" s="1"/>
  <c r="V79" i="17"/>
  <c r="H80" i="18"/>
  <c r="T80" i="18" s="1"/>
  <c r="V82" i="17"/>
  <c r="D75" i="21"/>
  <c r="C19" i="16" s="1"/>
  <c r="J75" i="21"/>
  <c r="I19" i="16" s="1"/>
  <c r="H289" i="18"/>
  <c r="T289" i="18" s="1"/>
  <c r="V291" i="17"/>
  <c r="H293" i="18"/>
  <c r="T293" i="18" s="1"/>
  <c r="V295" i="17"/>
  <c r="H296" i="18"/>
  <c r="T296" i="18" s="1"/>
  <c r="V298" i="17"/>
  <c r="H99" i="18"/>
  <c r="T99" i="18" s="1"/>
  <c r="V101" i="17"/>
  <c r="H101" i="18"/>
  <c r="T101" i="18" s="1"/>
  <c r="V103" i="17"/>
  <c r="H103" i="18"/>
  <c r="T103" i="18" s="1"/>
  <c r="V105" i="17"/>
  <c r="H115" i="18"/>
  <c r="T115" i="18" s="1"/>
  <c r="V117" i="17"/>
  <c r="H128" i="18"/>
  <c r="T128" i="18" s="1"/>
  <c r="V130" i="17"/>
  <c r="H162" i="18"/>
  <c r="T162" i="18" s="1"/>
  <c r="V164" i="17"/>
  <c r="H164" i="18"/>
  <c r="T164" i="18" s="1"/>
  <c r="V166" i="17"/>
  <c r="H184" i="18"/>
  <c r="T184" i="18" s="1"/>
  <c r="V186" i="17"/>
  <c r="H174" i="18"/>
  <c r="T174" i="18" s="1"/>
  <c r="V176" i="17"/>
  <c r="H280" i="18"/>
  <c r="T280" i="18" s="1"/>
  <c r="V282" i="17"/>
  <c r="H286" i="18"/>
  <c r="T286" i="18" s="1"/>
  <c r="V288" i="17"/>
  <c r="H295" i="18"/>
  <c r="T295" i="18" s="1"/>
  <c r="V297" i="17"/>
  <c r="H116" i="18"/>
  <c r="T116" i="18" s="1"/>
  <c r="V118" i="17"/>
  <c r="H120" i="18"/>
  <c r="T120" i="18" s="1"/>
  <c r="V122" i="17"/>
  <c r="H122" i="18"/>
  <c r="T122" i="18" s="1"/>
  <c r="V124" i="17"/>
  <c r="H124" i="18"/>
  <c r="T124" i="18" s="1"/>
  <c r="V126" i="17"/>
  <c r="H287" i="18"/>
  <c r="T287" i="18" s="1"/>
  <c r="V289" i="17"/>
  <c r="H85" i="18"/>
  <c r="T85" i="18" s="1"/>
  <c r="V87" i="17"/>
  <c r="H97" i="18"/>
  <c r="T97" i="18" s="1"/>
  <c r="V99" i="17"/>
  <c r="H109" i="18"/>
  <c r="T109" i="18" s="1"/>
  <c r="V111" i="17"/>
  <c r="H126" i="18"/>
  <c r="T126" i="18" s="1"/>
  <c r="V128" i="17"/>
  <c r="H160" i="18"/>
  <c r="T160" i="18" s="1"/>
  <c r="V162" i="17"/>
  <c r="H176" i="18"/>
  <c r="T176" i="18" s="1"/>
  <c r="V178" i="17"/>
  <c r="H168" i="18"/>
  <c r="T168" i="18" s="1"/>
  <c r="V170" i="17"/>
  <c r="H170" i="18"/>
  <c r="T170" i="18" s="1"/>
  <c r="V172" i="17"/>
  <c r="H172" i="18"/>
  <c r="T172" i="18" s="1"/>
  <c r="V174" i="17"/>
  <c r="H290" i="18"/>
  <c r="T290" i="18" s="1"/>
  <c r="V292" i="17"/>
  <c r="H292" i="18"/>
  <c r="T292" i="18" s="1"/>
  <c r="V294" i="17"/>
  <c r="H79" i="18"/>
  <c r="T79" i="18" s="1"/>
  <c r="V81" i="17"/>
  <c r="H82" i="18"/>
  <c r="T82" i="18" s="1"/>
  <c r="V84" i="17"/>
  <c r="H84" i="18"/>
  <c r="T84" i="18" s="1"/>
  <c r="V86" i="17"/>
  <c r="F75" i="21"/>
  <c r="E19" i="16" s="1"/>
  <c r="L75" i="21"/>
  <c r="K19" i="16" s="1"/>
  <c r="H86" i="18"/>
  <c r="T86" i="18" s="1"/>
  <c r="V88" i="17"/>
  <c r="H88" i="18"/>
  <c r="T88" i="18" s="1"/>
  <c r="V90" i="17"/>
  <c r="H90" i="18"/>
  <c r="T90" i="18" s="1"/>
  <c r="V92" i="17"/>
  <c r="H92" i="18"/>
  <c r="T92" i="18" s="1"/>
  <c r="V94" i="17"/>
  <c r="H94" i="18"/>
  <c r="T94" i="18" s="1"/>
  <c r="V96" i="17"/>
  <c r="H96" i="18"/>
  <c r="T96" i="18" s="1"/>
  <c r="V98" i="17"/>
  <c r="H98" i="18"/>
  <c r="T98" i="18" s="1"/>
  <c r="V100" i="17"/>
  <c r="H100" i="18"/>
  <c r="T100" i="18" s="1"/>
  <c r="V102" i="17"/>
  <c r="H102" i="18"/>
  <c r="T102" i="18" s="1"/>
  <c r="V104" i="17"/>
  <c r="H104" i="18"/>
  <c r="T104" i="18" s="1"/>
  <c r="V106" i="17"/>
  <c r="H106" i="18"/>
  <c r="T106" i="18" s="1"/>
  <c r="V108" i="17"/>
  <c r="H108" i="18"/>
  <c r="T108" i="18" s="1"/>
  <c r="V110" i="17"/>
  <c r="H110" i="18"/>
  <c r="T110" i="18" s="1"/>
  <c r="V112" i="17"/>
  <c r="H112" i="18"/>
  <c r="T112" i="18" s="1"/>
  <c r="V114" i="17"/>
  <c r="H114" i="18"/>
  <c r="T114" i="18" s="1"/>
  <c r="V116" i="17"/>
  <c r="H127" i="18"/>
  <c r="T127" i="18" s="1"/>
  <c r="V129" i="17"/>
  <c r="H129" i="18"/>
  <c r="T129" i="18" s="1"/>
  <c r="V131" i="17"/>
  <c r="H131" i="18"/>
  <c r="T131" i="18" s="1"/>
  <c r="V133" i="17"/>
  <c r="H133" i="18"/>
  <c r="T133" i="18" s="1"/>
  <c r="V135" i="17"/>
  <c r="H135" i="18"/>
  <c r="T135" i="18" s="1"/>
  <c r="V137" i="17"/>
  <c r="N20" i="16"/>
  <c r="H137" i="18"/>
  <c r="T137" i="18" s="1"/>
  <c r="V139" i="17"/>
  <c r="H139" i="18"/>
  <c r="T139" i="18" s="1"/>
  <c r="V141" i="17"/>
  <c r="H141" i="18"/>
  <c r="T141" i="18" s="1"/>
  <c r="V143" i="17"/>
  <c r="H143" i="18"/>
  <c r="T143" i="18" s="1"/>
  <c r="V145" i="17"/>
  <c r="H145" i="18"/>
  <c r="T145" i="18" s="1"/>
  <c r="V147" i="17"/>
  <c r="H147" i="18"/>
  <c r="T147" i="18" s="1"/>
  <c r="V149" i="17"/>
  <c r="H149" i="18"/>
  <c r="T149" i="18" s="1"/>
  <c r="V151" i="17"/>
  <c r="H151" i="18"/>
  <c r="T151" i="18" s="1"/>
  <c r="V153" i="17"/>
  <c r="H153" i="18"/>
  <c r="T153" i="18" s="1"/>
  <c r="V155" i="17"/>
  <c r="H155" i="18"/>
  <c r="T155" i="18" s="1"/>
  <c r="V157" i="17"/>
  <c r="H157" i="18"/>
  <c r="T157" i="18" s="1"/>
  <c r="V159" i="17"/>
  <c r="H159" i="18"/>
  <c r="T159" i="18" s="1"/>
  <c r="V161" i="17"/>
  <c r="H161" i="18"/>
  <c r="T161" i="18" s="1"/>
  <c r="V163" i="17"/>
  <c r="H163" i="18"/>
  <c r="T163" i="18" s="1"/>
  <c r="V165" i="17"/>
  <c r="H165" i="18"/>
  <c r="T165" i="18" s="1"/>
  <c r="V167" i="17"/>
  <c r="H177" i="18"/>
  <c r="T177" i="18" s="1"/>
  <c r="V179" i="17"/>
  <c r="H179" i="18"/>
  <c r="T179" i="18" s="1"/>
  <c r="V181" i="17"/>
  <c r="H181" i="18"/>
  <c r="T181" i="18" s="1"/>
  <c r="V183" i="17"/>
  <c r="H183" i="18"/>
  <c r="T183" i="18" s="1"/>
  <c r="V185" i="17"/>
  <c r="H185" i="18"/>
  <c r="T185" i="18" s="1"/>
  <c r="V187" i="17"/>
  <c r="O72" i="22"/>
  <c r="H167" i="18"/>
  <c r="T167" i="18" s="1"/>
  <c r="V169" i="17"/>
  <c r="H169" i="18"/>
  <c r="T169" i="18" s="1"/>
  <c r="V171" i="17"/>
  <c r="H171" i="18"/>
  <c r="T171" i="18" s="1"/>
  <c r="V173" i="17"/>
  <c r="H173" i="18"/>
  <c r="T173" i="18" s="1"/>
  <c r="V175" i="17"/>
  <c r="H175" i="18"/>
  <c r="T175" i="18" s="1"/>
  <c r="V177" i="17"/>
  <c r="H291" i="18"/>
  <c r="T291" i="18" s="1"/>
  <c r="V293" i="17"/>
  <c r="H83" i="18"/>
  <c r="T83" i="18" s="1"/>
  <c r="V85" i="17"/>
  <c r="H87" i="18"/>
  <c r="T87" i="18" s="1"/>
  <c r="V89" i="17"/>
  <c r="H93" i="18"/>
  <c r="T93" i="18" s="1"/>
  <c r="V95" i="17"/>
  <c r="H113" i="18"/>
  <c r="T113" i="18" s="1"/>
  <c r="V115" i="17"/>
  <c r="H130" i="18"/>
  <c r="T130" i="18" s="1"/>
  <c r="V132" i="17"/>
  <c r="H132" i="18"/>
  <c r="T132" i="18" s="1"/>
  <c r="V134" i="17"/>
  <c r="H134" i="18"/>
  <c r="T134" i="18" s="1"/>
  <c r="V136" i="17"/>
  <c r="H140" i="18"/>
  <c r="T140" i="18" s="1"/>
  <c r="V142" i="17"/>
  <c r="H142" i="18"/>
  <c r="T142" i="18" s="1"/>
  <c r="V144" i="17"/>
  <c r="H150" i="18"/>
  <c r="T150" i="18" s="1"/>
  <c r="V152" i="17"/>
  <c r="H152" i="18"/>
  <c r="T152" i="18" s="1"/>
  <c r="V154" i="17"/>
  <c r="H154" i="18"/>
  <c r="T154" i="18" s="1"/>
  <c r="V156" i="17"/>
  <c r="H156" i="18"/>
  <c r="T156" i="18" s="1"/>
  <c r="V158" i="17"/>
  <c r="H158" i="18"/>
  <c r="T158" i="18" s="1"/>
  <c r="V160" i="17"/>
  <c r="H283" i="18"/>
  <c r="T283" i="18" s="1"/>
  <c r="V285" i="17"/>
  <c r="H285" i="18"/>
  <c r="T285" i="18" s="1"/>
  <c r="V287" i="17"/>
  <c r="H294" i="18"/>
  <c r="T294" i="18" s="1"/>
  <c r="V296" i="17"/>
  <c r="H105" i="18"/>
  <c r="T105" i="18" s="1"/>
  <c r="V107" i="17"/>
  <c r="H107" i="18"/>
  <c r="T107" i="18" s="1"/>
  <c r="V109" i="17"/>
  <c r="H144" i="18"/>
  <c r="T144" i="18" s="1"/>
  <c r="V146" i="17"/>
  <c r="H146" i="18"/>
  <c r="T146" i="18" s="1"/>
  <c r="V148" i="17"/>
  <c r="H148" i="18"/>
  <c r="T148" i="18" s="1"/>
  <c r="V150" i="17"/>
  <c r="H117" i="18"/>
  <c r="T117" i="18" s="1"/>
  <c r="V119" i="17"/>
  <c r="H119" i="18"/>
  <c r="T119" i="18" s="1"/>
  <c r="V121" i="17"/>
  <c r="H121" i="18"/>
  <c r="T121" i="18" s="1"/>
  <c r="V123" i="17"/>
  <c r="H123" i="18"/>
  <c r="T123" i="18" s="1"/>
  <c r="V125" i="17"/>
  <c r="H125" i="18"/>
  <c r="T125" i="18" s="1"/>
  <c r="V127" i="17"/>
  <c r="H78" i="18"/>
  <c r="T78" i="18" s="1"/>
  <c r="V80" i="17"/>
  <c r="H81" i="18"/>
  <c r="T81" i="18" s="1"/>
  <c r="V83" i="17"/>
  <c r="H75" i="21"/>
  <c r="G19" i="16" s="1"/>
  <c r="N75" i="21"/>
  <c r="M19" i="16" s="1"/>
  <c r="N281" i="18"/>
  <c r="T281" i="18" s="1"/>
  <c r="V283" i="17"/>
  <c r="J118" i="18"/>
  <c r="T118" i="18" s="1"/>
  <c r="V120" i="17"/>
  <c r="E75" i="21"/>
  <c r="D19" i="16" s="1"/>
  <c r="T76" i="18"/>
  <c r="AD62" i="22"/>
  <c r="D168" i="17" s="1"/>
  <c r="D166" i="18" s="1"/>
  <c r="AD63" i="22"/>
  <c r="D169" i="17" s="1"/>
  <c r="D167" i="18" s="1"/>
  <c r="AD64" i="22"/>
  <c r="D170" i="17" s="1"/>
  <c r="D168" i="18" s="1"/>
  <c r="AD65" i="22"/>
  <c r="D171" i="17" s="1"/>
  <c r="D169" i="18" s="1"/>
  <c r="AD66" i="22"/>
  <c r="D172" i="17" s="1"/>
  <c r="D170" i="18" s="1"/>
  <c r="AD67" i="22"/>
  <c r="D173" i="17" s="1"/>
  <c r="D171" i="18" s="1"/>
  <c r="AD68" i="22"/>
  <c r="D174" i="17" s="1"/>
  <c r="D172" i="18" s="1"/>
  <c r="AD69" i="22"/>
  <c r="D175" i="17" s="1"/>
  <c r="D173" i="18" s="1"/>
  <c r="AD70" i="22"/>
  <c r="D176" i="17" s="1"/>
  <c r="D174" i="18" s="1"/>
  <c r="AD71" i="22"/>
  <c r="D177" i="17" s="1"/>
  <c r="D175" i="18" s="1"/>
  <c r="AD49" i="21"/>
  <c r="D108" i="17" s="1"/>
  <c r="D106" i="18" s="1"/>
  <c r="AD50" i="21"/>
  <c r="D109" i="17" s="1"/>
  <c r="D107" i="18" s="1"/>
  <c r="AD51" i="21"/>
  <c r="D110" i="17" s="1"/>
  <c r="D108" i="18" s="1"/>
  <c r="AD52" i="21"/>
  <c r="D111" i="17" s="1"/>
  <c r="D109" i="18" s="1"/>
  <c r="AD53" i="21"/>
  <c r="D112" i="17" s="1"/>
  <c r="D110" i="18" s="1"/>
  <c r="AD54" i="21"/>
  <c r="D113" i="17" s="1"/>
  <c r="D111" i="18" s="1"/>
  <c r="AD55" i="21"/>
  <c r="D114" i="17" s="1"/>
  <c r="D112" i="18" s="1"/>
  <c r="AD56" i="21"/>
  <c r="D115" i="17" s="1"/>
  <c r="D113" i="18" s="1"/>
  <c r="AD57" i="21"/>
  <c r="D116" i="17" s="1"/>
  <c r="D114" i="18" s="1"/>
  <c r="AD58" i="21"/>
  <c r="D117" i="17" s="1"/>
  <c r="D115" i="18" s="1"/>
  <c r="H288" i="18"/>
  <c r="T288" i="18" s="1"/>
  <c r="V290" i="17"/>
  <c r="H279" i="18"/>
  <c r="T279" i="18" s="1"/>
  <c r="V281" i="17"/>
  <c r="V78" i="17"/>
  <c r="AD17" i="22"/>
  <c r="D135" i="17" s="1"/>
  <c r="D133" i="18" s="1"/>
  <c r="AD37" i="22"/>
  <c r="D149" i="17" s="1"/>
  <c r="D147" i="18" s="1"/>
  <c r="AD55" i="22"/>
  <c r="D164" i="17" s="1"/>
  <c r="D162" i="18" s="1"/>
  <c r="AD11" i="22"/>
  <c r="D129" i="17" s="1"/>
  <c r="D127" i="18" s="1"/>
  <c r="AD23" i="22"/>
  <c r="D138" i="17" s="1"/>
  <c r="D136" i="18" s="1"/>
  <c r="AD41" i="22"/>
  <c r="D153" i="17" s="1"/>
  <c r="D151" i="18" s="1"/>
  <c r="O59" i="22"/>
  <c r="AD78" i="22"/>
  <c r="D181" i="17" s="1"/>
  <c r="D179" i="18" s="1"/>
  <c r="AD13" i="22"/>
  <c r="D131" i="17" s="1"/>
  <c r="D129" i="18" s="1"/>
  <c r="AD27" i="22"/>
  <c r="D142" i="17" s="1"/>
  <c r="D140" i="18" s="1"/>
  <c r="O46" i="22"/>
  <c r="AD45" i="22"/>
  <c r="D157" i="17" s="1"/>
  <c r="D155" i="18" s="1"/>
  <c r="AD82" i="22"/>
  <c r="D185" i="17" s="1"/>
  <c r="D183" i="18" s="1"/>
  <c r="O20" i="22"/>
  <c r="AD15" i="22"/>
  <c r="D133" i="17" s="1"/>
  <c r="D131" i="18" s="1"/>
  <c r="O33" i="22"/>
  <c r="AD31" i="22"/>
  <c r="D146" i="17" s="1"/>
  <c r="D144" i="18" s="1"/>
  <c r="AD51" i="22"/>
  <c r="D160" i="17" s="1"/>
  <c r="D158" i="18" s="1"/>
  <c r="AD19" i="22"/>
  <c r="D137" i="17" s="1"/>
  <c r="D135" i="18" s="1"/>
  <c r="AD25" i="22"/>
  <c r="D140" i="17" s="1"/>
  <c r="D138" i="18" s="1"/>
  <c r="AD29" i="22"/>
  <c r="D144" i="17" s="1"/>
  <c r="D142" i="18" s="1"/>
  <c r="AD39" i="22"/>
  <c r="D151" i="17" s="1"/>
  <c r="D149" i="18" s="1"/>
  <c r="AD43" i="22"/>
  <c r="D155" i="17" s="1"/>
  <c r="D153" i="18" s="1"/>
  <c r="AD49" i="22"/>
  <c r="D158" i="17" s="1"/>
  <c r="D156" i="18" s="1"/>
  <c r="AD53" i="22"/>
  <c r="D162" i="17" s="1"/>
  <c r="D160" i="18" s="1"/>
  <c r="AD57" i="22"/>
  <c r="D166" i="17" s="1"/>
  <c r="D164" i="18" s="1"/>
  <c r="AD76" i="22"/>
  <c r="D179" i="17" s="1"/>
  <c r="D177" i="18" s="1"/>
  <c r="AD80" i="22"/>
  <c r="D183" i="17" s="1"/>
  <c r="D181" i="18" s="1"/>
  <c r="AD84" i="22"/>
  <c r="D187" i="17" s="1"/>
  <c r="D185" i="18" s="1"/>
  <c r="AD12" i="22"/>
  <c r="D130" i="17" s="1"/>
  <c r="D128" i="18" s="1"/>
  <c r="AD16" i="22"/>
  <c r="D134" i="17" s="1"/>
  <c r="D132" i="18" s="1"/>
  <c r="AD26" i="22"/>
  <c r="D141" i="17" s="1"/>
  <c r="D139" i="18" s="1"/>
  <c r="AD30" i="22"/>
  <c r="D145" i="17" s="1"/>
  <c r="D143" i="18" s="1"/>
  <c r="AD36" i="22"/>
  <c r="D148" i="17" s="1"/>
  <c r="D146" i="18" s="1"/>
  <c r="AD40" i="22"/>
  <c r="D152" i="17" s="1"/>
  <c r="D150" i="18" s="1"/>
  <c r="AD44" i="22"/>
  <c r="D156" i="17" s="1"/>
  <c r="D154" i="18" s="1"/>
  <c r="AD50" i="22"/>
  <c r="D159" i="17" s="1"/>
  <c r="D157" i="18" s="1"/>
  <c r="AD54" i="22"/>
  <c r="D163" i="17" s="1"/>
  <c r="D161" i="18" s="1"/>
  <c r="AD58" i="22"/>
  <c r="D167" i="17" s="1"/>
  <c r="D165" i="18" s="1"/>
  <c r="AD77" i="22"/>
  <c r="D180" i="17" s="1"/>
  <c r="D178" i="18" s="1"/>
  <c r="AD81" i="22"/>
  <c r="D184" i="17" s="1"/>
  <c r="D182" i="18" s="1"/>
  <c r="AD10" i="22"/>
  <c r="D128" i="17" s="1"/>
  <c r="D126" i="18" s="1"/>
  <c r="AD14" i="22"/>
  <c r="D132" i="17" s="1"/>
  <c r="D130" i="18" s="1"/>
  <c r="AD18" i="22"/>
  <c r="D136" i="17" s="1"/>
  <c r="D134" i="18" s="1"/>
  <c r="AD24" i="22"/>
  <c r="D139" i="17" s="1"/>
  <c r="D137" i="18" s="1"/>
  <c r="AD28" i="22"/>
  <c r="D143" i="17" s="1"/>
  <c r="D141" i="18" s="1"/>
  <c r="AD32" i="22"/>
  <c r="D147" i="17" s="1"/>
  <c r="D145" i="18" s="1"/>
  <c r="AD38" i="22"/>
  <c r="D150" i="17" s="1"/>
  <c r="D148" i="18" s="1"/>
  <c r="AD42" i="22"/>
  <c r="D154" i="17" s="1"/>
  <c r="D152" i="18" s="1"/>
  <c r="AD52" i="22"/>
  <c r="D161" i="17" s="1"/>
  <c r="D159" i="18" s="1"/>
  <c r="AD56" i="22"/>
  <c r="D165" i="17" s="1"/>
  <c r="D163" i="18" s="1"/>
  <c r="AD75" i="22"/>
  <c r="D178" i="17" s="1"/>
  <c r="D176" i="18" s="1"/>
  <c r="AD79" i="22"/>
  <c r="D182" i="17" s="1"/>
  <c r="D180" i="18" s="1"/>
  <c r="AD31" i="21"/>
  <c r="D96" i="17" s="1"/>
  <c r="D94" i="18" s="1"/>
  <c r="AD39" i="21"/>
  <c r="D101" i="17" s="1"/>
  <c r="D99" i="18" s="1"/>
  <c r="AD43" i="21"/>
  <c r="D105" i="17" s="1"/>
  <c r="D103" i="18" s="1"/>
  <c r="AD36" i="21"/>
  <c r="D98" i="17" s="1"/>
  <c r="D96" i="18" s="1"/>
  <c r="AD40" i="21"/>
  <c r="D102" i="17" s="1"/>
  <c r="D100" i="18" s="1"/>
  <c r="AD44" i="21"/>
  <c r="D106" i="17" s="1"/>
  <c r="D104" i="18" s="1"/>
  <c r="AD37" i="21"/>
  <c r="D99" i="17" s="1"/>
  <c r="D97" i="18" s="1"/>
  <c r="AD41" i="21"/>
  <c r="D103" i="17" s="1"/>
  <c r="D101" i="18" s="1"/>
  <c r="AD45" i="21"/>
  <c r="D107" i="17" s="1"/>
  <c r="D105" i="18" s="1"/>
  <c r="AD23" i="21"/>
  <c r="D88" i="17" s="1"/>
  <c r="D86" i="18" s="1"/>
  <c r="AD27" i="21"/>
  <c r="D92" i="17" s="1"/>
  <c r="D90" i="18" s="1"/>
  <c r="O46" i="21"/>
  <c r="AD38" i="21"/>
  <c r="D100" i="17" s="1"/>
  <c r="D98" i="18" s="1"/>
  <c r="AD42" i="21"/>
  <c r="D104" i="17" s="1"/>
  <c r="D102" i="18" s="1"/>
  <c r="AD26" i="21"/>
  <c r="D91" i="17" s="1"/>
  <c r="D89" i="18" s="1"/>
  <c r="AD30" i="21"/>
  <c r="D95" i="17" s="1"/>
  <c r="D93" i="18" s="1"/>
  <c r="AD24" i="21"/>
  <c r="D89" i="17" s="1"/>
  <c r="D87" i="18" s="1"/>
  <c r="AD28" i="21"/>
  <c r="D93" i="17" s="1"/>
  <c r="D91" i="18" s="1"/>
  <c r="AD32" i="21"/>
  <c r="D97" i="17" s="1"/>
  <c r="D95" i="18" s="1"/>
  <c r="O33" i="21"/>
  <c r="AD25" i="21"/>
  <c r="D90" i="17" s="1"/>
  <c r="D88" i="18" s="1"/>
  <c r="AD29" i="21"/>
  <c r="D94" i="17" s="1"/>
  <c r="D92" i="18" s="1"/>
  <c r="AD13" i="21"/>
  <c r="D81" i="17" s="1"/>
  <c r="D79" i="18" s="1"/>
  <c r="AD17" i="21"/>
  <c r="D85" i="17" s="1"/>
  <c r="D83" i="18" s="1"/>
  <c r="AD10" i="21"/>
  <c r="D78" i="17" s="1"/>
  <c r="D76" i="18" s="1"/>
  <c r="AD14" i="21"/>
  <c r="D82" i="17" s="1"/>
  <c r="D80" i="18" s="1"/>
  <c r="AD18" i="21"/>
  <c r="D86" i="17" s="1"/>
  <c r="D84" i="18" s="1"/>
  <c r="AD11" i="21"/>
  <c r="D79" i="17" s="1"/>
  <c r="D77" i="18" s="1"/>
  <c r="AD15" i="21"/>
  <c r="D83" i="17" s="1"/>
  <c r="D81" i="18" s="1"/>
  <c r="AD19" i="21"/>
  <c r="D87" i="17" s="1"/>
  <c r="D85" i="18" s="1"/>
  <c r="AD12" i="21"/>
  <c r="D80" i="17" s="1"/>
  <c r="D78" i="18" s="1"/>
  <c r="AD16" i="21"/>
  <c r="D84" i="17" s="1"/>
  <c r="D82" i="18" s="1"/>
  <c r="O72" i="21"/>
  <c r="AD64" i="21"/>
  <c r="D120" i="17" s="1"/>
  <c r="D118" i="18" s="1"/>
  <c r="AD68" i="21"/>
  <c r="D124" i="17" s="1"/>
  <c r="D122" i="18" s="1"/>
  <c r="AD63" i="21"/>
  <c r="D119" i="17" s="1"/>
  <c r="D117" i="18" s="1"/>
  <c r="AD67" i="21"/>
  <c r="D123" i="17" s="1"/>
  <c r="D121" i="18" s="1"/>
  <c r="AD71" i="21"/>
  <c r="D127" i="17" s="1"/>
  <c r="D125" i="18" s="1"/>
  <c r="AD65" i="21"/>
  <c r="D121" i="17" s="1"/>
  <c r="D119" i="18" s="1"/>
  <c r="AD69" i="21"/>
  <c r="D125" i="17" s="1"/>
  <c r="D123" i="18" s="1"/>
  <c r="AD62" i="21"/>
  <c r="D118" i="17" s="1"/>
  <c r="D116" i="18" s="1"/>
  <c r="AD66" i="21"/>
  <c r="D122" i="17" s="1"/>
  <c r="D120" i="18" s="1"/>
  <c r="O41" i="6"/>
  <c r="O29" i="6"/>
  <c r="H45" i="16" l="1"/>
  <c r="J29" i="20"/>
  <c r="N19" i="16"/>
  <c r="O75" i="21"/>
  <c r="O88" i="22"/>
  <c r="C6" i="14"/>
  <c r="H47" i="16" l="1"/>
  <c r="J32" i="20"/>
  <c r="F37" i="7"/>
  <c r="AL37" i="7" s="1"/>
  <c r="B39" i="13" l="1"/>
  <c r="O39" i="13"/>
  <c r="AB39" i="13"/>
  <c r="AH39" i="13"/>
  <c r="AI39" i="13"/>
  <c r="AJ39" i="13"/>
  <c r="AK39" i="13"/>
  <c r="AL39" i="13"/>
  <c r="AM39" i="13"/>
  <c r="AN39" i="13"/>
  <c r="AO39" i="13"/>
  <c r="AP39" i="13"/>
  <c r="AQ39" i="13"/>
  <c r="AR39" i="13"/>
  <c r="AS39" i="13"/>
  <c r="AT39" i="13"/>
  <c r="D37" i="7" l="1"/>
  <c r="AJ37" i="7" s="1"/>
  <c r="E37" i="7"/>
  <c r="AK37" i="7" s="1"/>
  <c r="G37" i="7"/>
  <c r="AM37" i="7" s="1"/>
  <c r="H37" i="7"/>
  <c r="AN37" i="7" s="1"/>
  <c r="I37" i="7"/>
  <c r="AO37" i="7" s="1"/>
  <c r="J37" i="7"/>
  <c r="AP37" i="7" s="1"/>
  <c r="K37" i="7"/>
  <c r="AQ37" i="7" s="1"/>
  <c r="L37" i="7"/>
  <c r="AR37" i="7" s="1"/>
  <c r="M37" i="7"/>
  <c r="AS37" i="7" s="1"/>
  <c r="N37" i="7"/>
  <c r="AT37" i="7" s="1"/>
  <c r="C37" i="7"/>
  <c r="AI37" i="7" s="1"/>
  <c r="O15" i="12" l="1"/>
  <c r="O14" i="12"/>
  <c r="O13" i="12"/>
  <c r="O17" i="13"/>
  <c r="O15" i="13"/>
  <c r="O14" i="13"/>
  <c r="O18" i="13"/>
  <c r="O16" i="13"/>
  <c r="AT28" i="5"/>
  <c r="AS28" i="5"/>
  <c r="AR28" i="5"/>
  <c r="AQ28" i="5"/>
  <c r="AP28" i="5"/>
  <c r="AO28" i="5"/>
  <c r="AN28" i="5"/>
  <c r="AM28" i="5"/>
  <c r="AL28" i="5"/>
  <c r="AK28" i="5"/>
  <c r="AJ28" i="5"/>
  <c r="O1" i="5"/>
  <c r="C324" i="18"/>
  <c r="B324" i="18"/>
  <c r="AT26" i="5"/>
  <c r="U325" i="17" s="1"/>
  <c r="S323" i="18" s="1"/>
  <c r="AS26" i="5"/>
  <c r="T325" i="17" s="1"/>
  <c r="R323" i="18" s="1"/>
  <c r="AR26" i="5"/>
  <c r="S325" i="17" s="1"/>
  <c r="Q323" i="18" s="1"/>
  <c r="AQ26" i="5"/>
  <c r="R325" i="17" s="1"/>
  <c r="P323" i="18" s="1"/>
  <c r="AP26" i="5"/>
  <c r="Q325" i="17" s="1"/>
  <c r="O323" i="18" s="1"/>
  <c r="AO26" i="5"/>
  <c r="P325" i="17" s="1"/>
  <c r="N323" i="18" s="1"/>
  <c r="AM26" i="5"/>
  <c r="N325" i="17" s="1"/>
  <c r="L323" i="18" s="1"/>
  <c r="AL26" i="5"/>
  <c r="M325" i="17" s="1"/>
  <c r="K323" i="18" s="1"/>
  <c r="AK26" i="5"/>
  <c r="L325" i="17" s="1"/>
  <c r="J323" i="18" s="1"/>
  <c r="AJ26" i="5"/>
  <c r="K325" i="17" s="1"/>
  <c r="I323" i="18" s="1"/>
  <c r="AI26" i="5"/>
  <c r="J325" i="17" s="1"/>
  <c r="H323" i="18" s="1"/>
  <c r="C325" i="17"/>
  <c r="C323" i="18" s="1"/>
  <c r="AB26" i="5"/>
  <c r="B325" i="17" s="1"/>
  <c r="B323" i="18" s="1"/>
  <c r="AT25" i="5"/>
  <c r="U324" i="17" s="1"/>
  <c r="S322" i="18" s="1"/>
  <c r="AS25" i="5"/>
  <c r="T324" i="17" s="1"/>
  <c r="R322" i="18" s="1"/>
  <c r="AR25" i="5"/>
  <c r="S324" i="17" s="1"/>
  <c r="Q322" i="18" s="1"/>
  <c r="AQ25" i="5"/>
  <c r="R324" i="17" s="1"/>
  <c r="P322" i="18" s="1"/>
  <c r="AP25" i="5"/>
  <c r="Q324" i="17" s="1"/>
  <c r="O322" i="18" s="1"/>
  <c r="AO25" i="5"/>
  <c r="P324" i="17" s="1"/>
  <c r="N322" i="18" s="1"/>
  <c r="AN25" i="5"/>
  <c r="O324" i="17" s="1"/>
  <c r="M322" i="18" s="1"/>
  <c r="AM25" i="5"/>
  <c r="N324" i="17" s="1"/>
  <c r="L322" i="18" s="1"/>
  <c r="AL25" i="5"/>
  <c r="M324" i="17" s="1"/>
  <c r="K322" i="18" s="1"/>
  <c r="AK25" i="5"/>
  <c r="L324" i="17" s="1"/>
  <c r="J322" i="18" s="1"/>
  <c r="AJ25" i="5"/>
  <c r="K324" i="17" s="1"/>
  <c r="I322" i="18" s="1"/>
  <c r="AI25" i="5"/>
  <c r="J324" i="17" s="1"/>
  <c r="H322" i="18" s="1"/>
  <c r="C324" i="17"/>
  <c r="C322" i="18" s="1"/>
  <c r="AB25" i="5"/>
  <c r="B324" i="17" s="1"/>
  <c r="B322" i="18" s="1"/>
  <c r="AT49" i="6"/>
  <c r="U304" i="17" s="1"/>
  <c r="S302" i="18" s="1"/>
  <c r="AS49" i="6"/>
  <c r="T304" i="17" s="1"/>
  <c r="R302" i="18" s="1"/>
  <c r="AR49" i="6"/>
  <c r="S304" i="17" s="1"/>
  <c r="Q302" i="18" s="1"/>
  <c r="AQ49" i="6"/>
  <c r="R304" i="17" s="1"/>
  <c r="P302" i="18" s="1"/>
  <c r="AP49" i="6"/>
  <c r="Q304" i="17" s="1"/>
  <c r="O302" i="18" s="1"/>
  <c r="AO49" i="6"/>
  <c r="P304" i="17" s="1"/>
  <c r="N302" i="18" s="1"/>
  <c r="AN49" i="6"/>
  <c r="O304" i="17" s="1"/>
  <c r="M302" i="18" s="1"/>
  <c r="AM49" i="6"/>
  <c r="N304" i="17" s="1"/>
  <c r="L302" i="18" s="1"/>
  <c r="AL49" i="6"/>
  <c r="M304" i="17" s="1"/>
  <c r="K302" i="18" s="1"/>
  <c r="AK49" i="6"/>
  <c r="L304" i="17" s="1"/>
  <c r="J302" i="18" s="1"/>
  <c r="AJ49" i="6"/>
  <c r="K304" i="17" s="1"/>
  <c r="I302" i="18" s="1"/>
  <c r="AI49" i="6"/>
  <c r="J304" i="17" s="1"/>
  <c r="O1" i="6"/>
  <c r="AB49" i="6"/>
  <c r="B304" i="17" s="1"/>
  <c r="B302" i="18" s="1"/>
  <c r="AT32" i="12"/>
  <c r="U62" i="17" s="1"/>
  <c r="S60" i="18" s="1"/>
  <c r="AS32" i="12"/>
  <c r="T62" i="17" s="1"/>
  <c r="R60" i="18" s="1"/>
  <c r="AR32" i="12"/>
  <c r="S62" i="17" s="1"/>
  <c r="Q60" i="18" s="1"/>
  <c r="AQ32" i="12"/>
  <c r="R62" i="17" s="1"/>
  <c r="P60" i="18" s="1"/>
  <c r="AP32" i="12"/>
  <c r="Q62" i="17" s="1"/>
  <c r="O60" i="18" s="1"/>
  <c r="AO32" i="12"/>
  <c r="P62" i="17" s="1"/>
  <c r="N60" i="18" s="1"/>
  <c r="AN32" i="12"/>
  <c r="O62" i="17" s="1"/>
  <c r="M60" i="18" s="1"/>
  <c r="AM32" i="12"/>
  <c r="N62" i="17" s="1"/>
  <c r="L60" i="18" s="1"/>
  <c r="AL32" i="12"/>
  <c r="M62" i="17" s="1"/>
  <c r="K60" i="18" s="1"/>
  <c r="AK32" i="12"/>
  <c r="L62" i="17" s="1"/>
  <c r="J60" i="18" s="1"/>
  <c r="AJ32" i="12"/>
  <c r="K62" i="17" s="1"/>
  <c r="I60" i="18" s="1"/>
  <c r="AI32" i="12"/>
  <c r="J62" i="17" s="1"/>
  <c r="H60" i="18" s="1"/>
  <c r="O1" i="12"/>
  <c r="AD33" i="12" s="1"/>
  <c r="D63" i="17" s="1"/>
  <c r="D61" i="18" s="1"/>
  <c r="C62" i="17"/>
  <c r="C60" i="18" s="1"/>
  <c r="AB32" i="12"/>
  <c r="B62" i="17" s="1"/>
  <c r="B60" i="18" s="1"/>
  <c r="C63" i="17"/>
  <c r="C61" i="18" s="1"/>
  <c r="AI33" i="12"/>
  <c r="J63" i="17" s="1"/>
  <c r="H61" i="18" s="1"/>
  <c r="AJ33" i="12"/>
  <c r="K63" i="17" s="1"/>
  <c r="I61" i="18" s="1"/>
  <c r="AK33" i="12"/>
  <c r="L63" i="17" s="1"/>
  <c r="J61" i="18" s="1"/>
  <c r="AL33" i="12"/>
  <c r="M63" i="17" s="1"/>
  <c r="K61" i="18" s="1"/>
  <c r="AM33" i="12"/>
  <c r="N63" i="17" s="1"/>
  <c r="L61" i="18" s="1"/>
  <c r="AN33" i="12"/>
  <c r="O63" i="17" s="1"/>
  <c r="M61" i="18" s="1"/>
  <c r="AO33" i="12"/>
  <c r="P63" i="17" s="1"/>
  <c r="N61" i="18" s="1"/>
  <c r="AP33" i="12"/>
  <c r="Q63" i="17" s="1"/>
  <c r="O61" i="18" s="1"/>
  <c r="AQ33" i="12"/>
  <c r="R63" i="17" s="1"/>
  <c r="P61" i="18" s="1"/>
  <c r="AR33" i="12"/>
  <c r="S63" i="17" s="1"/>
  <c r="Q61" i="18" s="1"/>
  <c r="AS33" i="12"/>
  <c r="T63" i="17" s="1"/>
  <c r="R61" i="18" s="1"/>
  <c r="AT33" i="12"/>
  <c r="U63" i="17" s="1"/>
  <c r="S61" i="18" s="1"/>
  <c r="AT15" i="12"/>
  <c r="U48" i="17" s="1"/>
  <c r="S46" i="18" s="1"/>
  <c r="AS15" i="12"/>
  <c r="T48" i="17" s="1"/>
  <c r="R46" i="18" s="1"/>
  <c r="AR15" i="12"/>
  <c r="S48" i="17" s="1"/>
  <c r="Q46" i="18" s="1"/>
  <c r="AQ15" i="12"/>
  <c r="R48" i="17" s="1"/>
  <c r="P46" i="18" s="1"/>
  <c r="AP15" i="12"/>
  <c r="Q48" i="17" s="1"/>
  <c r="O46" i="18" s="1"/>
  <c r="AO15" i="12"/>
  <c r="P48" i="17" s="1"/>
  <c r="N46" i="18" s="1"/>
  <c r="AN15" i="12"/>
  <c r="O48" i="17" s="1"/>
  <c r="M46" i="18" s="1"/>
  <c r="AM15" i="12"/>
  <c r="N48" i="17" s="1"/>
  <c r="L46" i="18" s="1"/>
  <c r="AL15" i="12"/>
  <c r="M48" i="17" s="1"/>
  <c r="K46" i="18" s="1"/>
  <c r="AK15" i="12"/>
  <c r="L48" i="17" s="1"/>
  <c r="J46" i="18" s="1"/>
  <c r="AJ15" i="12"/>
  <c r="K48" i="17" s="1"/>
  <c r="I46" i="18" s="1"/>
  <c r="AI15" i="12"/>
  <c r="J48" i="17" s="1"/>
  <c r="H46" i="18" s="1"/>
  <c r="C48" i="17"/>
  <c r="C46" i="18" s="1"/>
  <c r="AB15" i="12"/>
  <c r="B48" i="17" s="1"/>
  <c r="B46" i="18" s="1"/>
  <c r="AH28" i="5"/>
  <c r="I327" i="17" s="1"/>
  <c r="AH26" i="5"/>
  <c r="I325" i="17" s="1"/>
  <c r="H325" i="17"/>
  <c r="AH25" i="5"/>
  <c r="I324" i="17" s="1"/>
  <c r="H324" i="17"/>
  <c r="AH49" i="6"/>
  <c r="I304" i="17" s="1"/>
  <c r="AH50" i="6"/>
  <c r="I305" i="17" s="1"/>
  <c r="AI50" i="6"/>
  <c r="J305" i="17" s="1"/>
  <c r="AJ50" i="6"/>
  <c r="K305" i="17" s="1"/>
  <c r="I303" i="18" s="1"/>
  <c r="AK50" i="6"/>
  <c r="L305" i="17" s="1"/>
  <c r="J303" i="18" s="1"/>
  <c r="AL50" i="6"/>
  <c r="M305" i="17" s="1"/>
  <c r="K303" i="18" s="1"/>
  <c r="AM50" i="6"/>
  <c r="N305" i="17" s="1"/>
  <c r="L303" i="18" s="1"/>
  <c r="AN50" i="6"/>
  <c r="O305" i="17" s="1"/>
  <c r="M303" i="18" s="1"/>
  <c r="AO50" i="6"/>
  <c r="P305" i="17" s="1"/>
  <c r="N303" i="18" s="1"/>
  <c r="AP50" i="6"/>
  <c r="Q305" i="17" s="1"/>
  <c r="O303" i="18" s="1"/>
  <c r="AQ50" i="6"/>
  <c r="R305" i="17" s="1"/>
  <c r="P303" i="18" s="1"/>
  <c r="AR50" i="6"/>
  <c r="S305" i="17" s="1"/>
  <c r="Q303" i="18" s="1"/>
  <c r="AS50" i="6"/>
  <c r="T305" i="17" s="1"/>
  <c r="R303" i="18" s="1"/>
  <c r="AT50" i="6"/>
  <c r="U305" i="17" s="1"/>
  <c r="S303" i="18" s="1"/>
  <c r="AH32" i="12"/>
  <c r="I62" i="17" s="1"/>
  <c r="H62" i="17"/>
  <c r="H37" i="17"/>
  <c r="C37" i="17"/>
  <c r="C35" i="18" s="1"/>
  <c r="AH15" i="12"/>
  <c r="I48" i="17" s="1"/>
  <c r="H48" i="17"/>
  <c r="H14" i="17"/>
  <c r="C14" i="17"/>
  <c r="C12" i="18" s="1"/>
  <c r="D49" i="13"/>
  <c r="C15" i="16" s="1"/>
  <c r="E49" i="13"/>
  <c r="F49" i="13"/>
  <c r="G49" i="13"/>
  <c r="F15" i="16" s="1"/>
  <c r="H49" i="13"/>
  <c r="I49" i="13"/>
  <c r="H15" i="16" s="1"/>
  <c r="J49" i="13"/>
  <c r="I15" i="16" s="1"/>
  <c r="K49" i="13"/>
  <c r="L49" i="13"/>
  <c r="M49" i="13"/>
  <c r="N49" i="13"/>
  <c r="M15" i="16" s="1"/>
  <c r="D24" i="13"/>
  <c r="C8" i="16" s="1"/>
  <c r="E24" i="13"/>
  <c r="D8" i="16" s="1"/>
  <c r="F24" i="13"/>
  <c r="G24" i="13"/>
  <c r="H24" i="13"/>
  <c r="G8" i="16" s="1"/>
  <c r="I24" i="13"/>
  <c r="J24" i="13"/>
  <c r="I8" i="16" s="1"/>
  <c r="K24" i="13"/>
  <c r="J8" i="16" s="1"/>
  <c r="L24" i="13"/>
  <c r="M24" i="13"/>
  <c r="N24" i="13"/>
  <c r="O28" i="13"/>
  <c r="O29" i="13"/>
  <c r="O30" i="13"/>
  <c r="O31" i="13"/>
  <c r="O32" i="13"/>
  <c r="O33" i="13"/>
  <c r="O34" i="13"/>
  <c r="O35" i="13"/>
  <c r="O36" i="13"/>
  <c r="O37" i="13"/>
  <c r="O38" i="13"/>
  <c r="O40" i="13"/>
  <c r="O41" i="13"/>
  <c r="O42" i="13"/>
  <c r="O43" i="13"/>
  <c r="O44" i="13"/>
  <c r="O46" i="13"/>
  <c r="O47" i="13"/>
  <c r="O48" i="13"/>
  <c r="O10" i="13"/>
  <c r="O11" i="13"/>
  <c r="O12" i="13"/>
  <c r="O13" i="13"/>
  <c r="O19" i="13"/>
  <c r="O20" i="13"/>
  <c r="O21" i="13"/>
  <c r="M20" i="12"/>
  <c r="L9" i="16" s="1"/>
  <c r="D20" i="12"/>
  <c r="E20" i="12"/>
  <c r="F20" i="12"/>
  <c r="G20" i="12"/>
  <c r="F9" i="16" s="1"/>
  <c r="H20" i="12"/>
  <c r="G9" i="16" s="1"/>
  <c r="I20" i="12"/>
  <c r="H9" i="16" s="1"/>
  <c r="J20" i="12"/>
  <c r="K20" i="12"/>
  <c r="L20" i="12"/>
  <c r="N20" i="12"/>
  <c r="O25" i="12"/>
  <c r="O26" i="12"/>
  <c r="O27" i="12"/>
  <c r="O28" i="12"/>
  <c r="O29" i="12"/>
  <c r="O30" i="12"/>
  <c r="O31" i="12"/>
  <c r="O32" i="12"/>
  <c r="O33" i="12"/>
  <c r="O10" i="12"/>
  <c r="O11" i="12"/>
  <c r="O12" i="12"/>
  <c r="O16" i="12"/>
  <c r="O17" i="12"/>
  <c r="O18" i="12"/>
  <c r="O49" i="6"/>
  <c r="O50" i="6"/>
  <c r="O51" i="6"/>
  <c r="O45" i="6"/>
  <c r="O46" i="6"/>
  <c r="O47" i="6"/>
  <c r="O48" i="6"/>
  <c r="AI28" i="5"/>
  <c r="AN26" i="5"/>
  <c r="O325" i="17" s="1"/>
  <c r="M323" i="18" s="1"/>
  <c r="O24" i="5"/>
  <c r="O25" i="5"/>
  <c r="O26" i="5"/>
  <c r="O28" i="5"/>
  <c r="O29" i="5"/>
  <c r="O30" i="5"/>
  <c r="O31" i="5"/>
  <c r="O32" i="5"/>
  <c r="B29" i="5"/>
  <c r="B325" i="18"/>
  <c r="AH29" i="5"/>
  <c r="I328" i="17" s="1"/>
  <c r="AI29" i="5"/>
  <c r="AJ29" i="5"/>
  <c r="AK29" i="5"/>
  <c r="L328" i="17" s="1"/>
  <c r="J325" i="18" s="1"/>
  <c r="AL29" i="5"/>
  <c r="AM29" i="5"/>
  <c r="AN29" i="5"/>
  <c r="O328" i="17" s="1"/>
  <c r="AO29" i="5"/>
  <c r="P328" i="17" s="1"/>
  <c r="N325" i="18" s="1"/>
  <c r="AP29" i="5"/>
  <c r="AQ29" i="5"/>
  <c r="AR29" i="5"/>
  <c r="AS29" i="5"/>
  <c r="AT29" i="5"/>
  <c r="AT44" i="13"/>
  <c r="U37" i="17" s="1"/>
  <c r="S35" i="18" s="1"/>
  <c r="AS44" i="13"/>
  <c r="T37" i="17" s="1"/>
  <c r="R35" i="18" s="1"/>
  <c r="AR44" i="13"/>
  <c r="S37" i="17" s="1"/>
  <c r="Q35" i="18" s="1"/>
  <c r="AQ44" i="13"/>
  <c r="R37" i="17" s="1"/>
  <c r="P35" i="18" s="1"/>
  <c r="AP44" i="13"/>
  <c r="Q37" i="17" s="1"/>
  <c r="O35" i="18" s="1"/>
  <c r="AO44" i="13"/>
  <c r="P37" i="17" s="1"/>
  <c r="N35" i="18" s="1"/>
  <c r="AN44" i="13"/>
  <c r="O37" i="17" s="1"/>
  <c r="M35" i="18" s="1"/>
  <c r="AM44" i="13"/>
  <c r="N37" i="17" s="1"/>
  <c r="L35" i="18" s="1"/>
  <c r="AL44" i="13"/>
  <c r="M37" i="17" s="1"/>
  <c r="K35" i="18" s="1"/>
  <c r="AK44" i="13"/>
  <c r="L37" i="17" s="1"/>
  <c r="J35" i="18" s="1"/>
  <c r="AJ44" i="13"/>
  <c r="K37" i="17" s="1"/>
  <c r="I35" i="18" s="1"/>
  <c r="AI44" i="13"/>
  <c r="J37" i="17" s="1"/>
  <c r="H35" i="18" s="1"/>
  <c r="AH44" i="13"/>
  <c r="I37" i="17" s="1"/>
  <c r="AB44" i="13"/>
  <c r="B37" i="17" s="1"/>
  <c r="B35" i="18" s="1"/>
  <c r="C20" i="12"/>
  <c r="AB16" i="12"/>
  <c r="B49" i="17" s="1"/>
  <c r="B47" i="18" s="1"/>
  <c r="AH16" i="12"/>
  <c r="I49" i="17" s="1"/>
  <c r="AI16" i="12"/>
  <c r="J49" i="17" s="1"/>
  <c r="H47" i="18" s="1"/>
  <c r="AJ16" i="12"/>
  <c r="AK16" i="12"/>
  <c r="L49" i="17" s="1"/>
  <c r="J47" i="18" s="1"/>
  <c r="AL16" i="12"/>
  <c r="M49" i="17" s="1"/>
  <c r="K47" i="18" s="1"/>
  <c r="AM16" i="12"/>
  <c r="N49" i="17" s="1"/>
  <c r="L47" i="18" s="1"/>
  <c r="AN16" i="12"/>
  <c r="O49" i="17" s="1"/>
  <c r="M47" i="18" s="1"/>
  <c r="AO16" i="12"/>
  <c r="P49" i="17" s="1"/>
  <c r="N47" i="18" s="1"/>
  <c r="AP16" i="12"/>
  <c r="Q49" i="17" s="1"/>
  <c r="O47" i="18" s="1"/>
  <c r="AQ16" i="12"/>
  <c r="R49" i="17" s="1"/>
  <c r="P47" i="18" s="1"/>
  <c r="AR16" i="12"/>
  <c r="S49" i="17" s="1"/>
  <c r="Q47" i="18" s="1"/>
  <c r="AS16" i="12"/>
  <c r="T49" i="17" s="1"/>
  <c r="R47" i="18" s="1"/>
  <c r="AT16" i="12"/>
  <c r="AB17" i="12"/>
  <c r="B50" i="17" s="1"/>
  <c r="B48" i="18" s="1"/>
  <c r="AH17" i="12"/>
  <c r="I50" i="17" s="1"/>
  <c r="AI17" i="12"/>
  <c r="J50" i="17" s="1"/>
  <c r="H48" i="18" s="1"/>
  <c r="AJ17" i="12"/>
  <c r="K50" i="17" s="1"/>
  <c r="I48" i="18" s="1"/>
  <c r="AK17" i="12"/>
  <c r="L50" i="17" s="1"/>
  <c r="J48" i="18" s="1"/>
  <c r="AL17" i="12"/>
  <c r="M50" i="17" s="1"/>
  <c r="K48" i="18" s="1"/>
  <c r="AM17" i="12"/>
  <c r="N50" i="17" s="1"/>
  <c r="L48" i="18" s="1"/>
  <c r="AN17" i="12"/>
  <c r="O50" i="17" s="1"/>
  <c r="M48" i="18" s="1"/>
  <c r="AO17" i="12"/>
  <c r="P50" i="17" s="1"/>
  <c r="N48" i="18" s="1"/>
  <c r="AP17" i="12"/>
  <c r="Q50" i="17" s="1"/>
  <c r="O48" i="18" s="1"/>
  <c r="AQ17" i="12"/>
  <c r="AR17" i="12"/>
  <c r="S50" i="17" s="1"/>
  <c r="Q48" i="18" s="1"/>
  <c r="AS17" i="12"/>
  <c r="AT17" i="12"/>
  <c r="U50" i="17" s="1"/>
  <c r="S48" i="18" s="1"/>
  <c r="C24" i="13"/>
  <c r="B8" i="16" s="1"/>
  <c r="AB18" i="13"/>
  <c r="B14" i="17" s="1"/>
  <c r="B12" i="18" s="1"/>
  <c r="AH18" i="13"/>
  <c r="I14" i="17" s="1"/>
  <c r="AI18" i="13"/>
  <c r="J14" i="17" s="1"/>
  <c r="H12" i="18" s="1"/>
  <c r="AJ18" i="13"/>
  <c r="K14" i="17" s="1"/>
  <c r="I12" i="18" s="1"/>
  <c r="AK18" i="13"/>
  <c r="L14" i="17" s="1"/>
  <c r="J12" i="18" s="1"/>
  <c r="AL18" i="13"/>
  <c r="M14" i="17" s="1"/>
  <c r="K12" i="18" s="1"/>
  <c r="AM18" i="13"/>
  <c r="N14" i="17" s="1"/>
  <c r="L12" i="18" s="1"/>
  <c r="AN18" i="13"/>
  <c r="O14" i="17" s="1"/>
  <c r="M12" i="18" s="1"/>
  <c r="AO18" i="13"/>
  <c r="P14" i="17" s="1"/>
  <c r="N12" i="18" s="1"/>
  <c r="AP18" i="13"/>
  <c r="Q14" i="17" s="1"/>
  <c r="O12" i="18" s="1"/>
  <c r="AQ18" i="13"/>
  <c r="R14" i="17" s="1"/>
  <c r="P12" i="18" s="1"/>
  <c r="AR18" i="13"/>
  <c r="S14" i="17" s="1"/>
  <c r="Q12" i="18" s="1"/>
  <c r="AS18" i="13"/>
  <c r="T14" i="17" s="1"/>
  <c r="R12" i="18" s="1"/>
  <c r="AT18" i="13"/>
  <c r="U14" i="17" s="1"/>
  <c r="S12" i="18" s="1"/>
  <c r="AB19" i="13"/>
  <c r="B15" i="17" s="1"/>
  <c r="B13" i="18" s="1"/>
  <c r="AH19" i="13"/>
  <c r="I15" i="17" s="1"/>
  <c r="AI19" i="13"/>
  <c r="J15" i="17" s="1"/>
  <c r="H13" i="18" s="1"/>
  <c r="AJ19" i="13"/>
  <c r="K15" i="17" s="1"/>
  <c r="I13" i="18" s="1"/>
  <c r="AK19" i="13"/>
  <c r="L15" i="17" s="1"/>
  <c r="J13" i="18" s="1"/>
  <c r="AL19" i="13"/>
  <c r="M15" i="17" s="1"/>
  <c r="K13" i="18" s="1"/>
  <c r="AM19" i="13"/>
  <c r="N15" i="17" s="1"/>
  <c r="L13" i="18" s="1"/>
  <c r="AN19" i="13"/>
  <c r="O15" i="17" s="1"/>
  <c r="M13" i="18" s="1"/>
  <c r="AO19" i="13"/>
  <c r="P15" i="17" s="1"/>
  <c r="N13" i="18" s="1"/>
  <c r="AP19" i="13"/>
  <c r="Q15" i="17" s="1"/>
  <c r="O13" i="18" s="1"/>
  <c r="AQ19" i="13"/>
  <c r="R15" i="17" s="1"/>
  <c r="P13" i="18" s="1"/>
  <c r="AR19" i="13"/>
  <c r="S15" i="17" s="1"/>
  <c r="Q13" i="18" s="1"/>
  <c r="AS19" i="13"/>
  <c r="T15" i="17" s="1"/>
  <c r="R13" i="18" s="1"/>
  <c r="AT19" i="13"/>
  <c r="U15" i="17" s="1"/>
  <c r="S13" i="18" s="1"/>
  <c r="B36" i="5"/>
  <c r="B35" i="5"/>
  <c r="B34" i="5"/>
  <c r="B33" i="5"/>
  <c r="B32" i="5"/>
  <c r="B31" i="5"/>
  <c r="B30" i="5"/>
  <c r="B51" i="6"/>
  <c r="B52" i="6"/>
  <c r="B50" i="6"/>
  <c r="B91" i="7"/>
  <c r="B90" i="7"/>
  <c r="B89" i="7"/>
  <c r="B88" i="7"/>
  <c r="B67" i="7"/>
  <c r="B66" i="7"/>
  <c r="B65" i="7"/>
  <c r="B64" i="7"/>
  <c r="B58" i="7"/>
  <c r="B57" i="7"/>
  <c r="B56" i="7"/>
  <c r="B55" i="7"/>
  <c r="B47" i="7"/>
  <c r="B46" i="7"/>
  <c r="B45" i="7"/>
  <c r="B44" i="7"/>
  <c r="B36" i="7"/>
  <c r="B35" i="7"/>
  <c r="B34" i="7"/>
  <c r="B33" i="7"/>
  <c r="B19" i="9"/>
  <c r="B18" i="9"/>
  <c r="B17" i="9"/>
  <c r="B34" i="12"/>
  <c r="B35" i="12"/>
  <c r="B33" i="12"/>
  <c r="B47" i="13"/>
  <c r="B48" i="13"/>
  <c r="B46" i="13"/>
  <c r="C325" i="18"/>
  <c r="M325" i="18"/>
  <c r="C329" i="17"/>
  <c r="C326" i="18" s="1"/>
  <c r="H329" i="17"/>
  <c r="AI52" i="6"/>
  <c r="J307" i="17" s="1"/>
  <c r="AL52" i="6"/>
  <c r="M307" i="17" s="1"/>
  <c r="K305" i="18" s="1"/>
  <c r="AP52" i="6"/>
  <c r="Q307" i="17" s="1"/>
  <c r="O305" i="18" s="1"/>
  <c r="AQ52" i="6"/>
  <c r="R307" i="17" s="1"/>
  <c r="P305" i="18" s="1"/>
  <c r="AS52" i="6"/>
  <c r="T307" i="17" s="1"/>
  <c r="R305" i="18" s="1"/>
  <c r="C65" i="17"/>
  <c r="C63" i="18" s="1"/>
  <c r="H65" i="17"/>
  <c r="AP35" i="12"/>
  <c r="Q65" i="17" s="1"/>
  <c r="O63" i="18" s="1"/>
  <c r="AQ35" i="12"/>
  <c r="R65" i="17" s="1"/>
  <c r="P63" i="18" s="1"/>
  <c r="C39" i="17"/>
  <c r="C37" i="18" s="1"/>
  <c r="H39" i="17"/>
  <c r="C40" i="17"/>
  <c r="C38" i="18" s="1"/>
  <c r="H40" i="17"/>
  <c r="C41" i="17"/>
  <c r="C39" i="18" s="1"/>
  <c r="H41" i="17"/>
  <c r="O91" i="7"/>
  <c r="O28" i="8"/>
  <c r="O35" i="12"/>
  <c r="AB52" i="6"/>
  <c r="B307" i="17" s="1"/>
  <c r="B305" i="18" s="1"/>
  <c r="AH52" i="6"/>
  <c r="I307" i="17" s="1"/>
  <c r="AJ52" i="6"/>
  <c r="K307" i="17" s="1"/>
  <c r="I305" i="18" s="1"/>
  <c r="AK52" i="6"/>
  <c r="L307" i="17" s="1"/>
  <c r="J305" i="18" s="1"/>
  <c r="AM52" i="6"/>
  <c r="N307" i="17" s="1"/>
  <c r="L305" i="18" s="1"/>
  <c r="AN52" i="6"/>
  <c r="O307" i="17" s="1"/>
  <c r="M305" i="18" s="1"/>
  <c r="AO52" i="6"/>
  <c r="P307" i="17" s="1"/>
  <c r="N305" i="18" s="1"/>
  <c r="AR52" i="6"/>
  <c r="S307" i="17" s="1"/>
  <c r="Q305" i="18" s="1"/>
  <c r="AT52" i="6"/>
  <c r="U307" i="17" s="1"/>
  <c r="S305" i="18" s="1"/>
  <c r="D53" i="6"/>
  <c r="D56" i="6" s="1"/>
  <c r="C23" i="16" s="1"/>
  <c r="E53" i="6"/>
  <c r="E56" i="6" s="1"/>
  <c r="D23" i="16" s="1"/>
  <c r="F53" i="6"/>
  <c r="F56" i="6" s="1"/>
  <c r="E23" i="16" s="1"/>
  <c r="G53" i="6"/>
  <c r="G56" i="6" s="1"/>
  <c r="F23" i="16" s="1"/>
  <c r="H53" i="6"/>
  <c r="H56" i="6" s="1"/>
  <c r="G23" i="16" s="1"/>
  <c r="I53" i="6"/>
  <c r="I56" i="6" s="1"/>
  <c r="H23" i="16" s="1"/>
  <c r="J53" i="6"/>
  <c r="J56" i="6" s="1"/>
  <c r="I23" i="16" s="1"/>
  <c r="K53" i="6"/>
  <c r="K56" i="6" s="1"/>
  <c r="J23" i="16" s="1"/>
  <c r="K17" i="6"/>
  <c r="K58" i="6" s="1"/>
  <c r="L53" i="6"/>
  <c r="L56" i="6" s="1"/>
  <c r="K23" i="16" s="1"/>
  <c r="M53" i="6"/>
  <c r="M56" i="6" s="1"/>
  <c r="L23" i="16" s="1"/>
  <c r="N53" i="6"/>
  <c r="N56" i="6" s="1"/>
  <c r="M23" i="16" s="1"/>
  <c r="C53" i="6"/>
  <c r="C56" i="6" s="1"/>
  <c r="O52" i="6"/>
  <c r="AB35" i="12"/>
  <c r="B65" i="17" s="1"/>
  <c r="B63" i="18" s="1"/>
  <c r="AH35" i="12"/>
  <c r="I65" i="17" s="1"/>
  <c r="AI35" i="12"/>
  <c r="J65" i="17" s="1"/>
  <c r="H63" i="18" s="1"/>
  <c r="AJ35" i="12"/>
  <c r="K65" i="17" s="1"/>
  <c r="I63" i="18" s="1"/>
  <c r="AK35" i="12"/>
  <c r="L65" i="17" s="1"/>
  <c r="J63" i="18" s="1"/>
  <c r="AL35" i="12"/>
  <c r="M65" i="17" s="1"/>
  <c r="K63" i="18" s="1"/>
  <c r="AM35" i="12"/>
  <c r="N65" i="17" s="1"/>
  <c r="L63" i="18" s="1"/>
  <c r="AN35" i="12"/>
  <c r="O65" i="17" s="1"/>
  <c r="M63" i="18" s="1"/>
  <c r="AO35" i="12"/>
  <c r="P65" i="17" s="1"/>
  <c r="N63" i="18" s="1"/>
  <c r="AR35" i="12"/>
  <c r="S65" i="17" s="1"/>
  <c r="Q63" i="18" s="1"/>
  <c r="AS35" i="12"/>
  <c r="T65" i="17" s="1"/>
  <c r="R63" i="18" s="1"/>
  <c r="AT35" i="12"/>
  <c r="U65" i="17" s="1"/>
  <c r="S63" i="18" s="1"/>
  <c r="C36" i="12"/>
  <c r="B16" i="16" s="1"/>
  <c r="AB47" i="13"/>
  <c r="B40" i="17" s="1"/>
  <c r="B38" i="18" s="1"/>
  <c r="AH47" i="13"/>
  <c r="I40" i="17" s="1"/>
  <c r="AI47" i="13"/>
  <c r="J40" i="17" s="1"/>
  <c r="H38" i="18" s="1"/>
  <c r="AJ47" i="13"/>
  <c r="K40" i="17" s="1"/>
  <c r="I38" i="18" s="1"/>
  <c r="AK47" i="13"/>
  <c r="L40" i="17" s="1"/>
  <c r="J38" i="18" s="1"/>
  <c r="AL47" i="13"/>
  <c r="M40" i="17" s="1"/>
  <c r="K38" i="18" s="1"/>
  <c r="AM47" i="13"/>
  <c r="N40" i="17" s="1"/>
  <c r="L38" i="18" s="1"/>
  <c r="AN47" i="13"/>
  <c r="O40" i="17" s="1"/>
  <c r="M38" i="18" s="1"/>
  <c r="AO47" i="13"/>
  <c r="P40" i="17" s="1"/>
  <c r="N38" i="18" s="1"/>
  <c r="AP47" i="13"/>
  <c r="Q40" i="17" s="1"/>
  <c r="O38" i="18" s="1"/>
  <c r="AQ47" i="13"/>
  <c r="R40" i="17" s="1"/>
  <c r="P38" i="18" s="1"/>
  <c r="AR47" i="13"/>
  <c r="S40" i="17" s="1"/>
  <c r="Q38" i="18" s="1"/>
  <c r="AS47" i="13"/>
  <c r="T40" i="17" s="1"/>
  <c r="R38" i="18" s="1"/>
  <c r="AT47" i="13"/>
  <c r="U40" i="17" s="1"/>
  <c r="S38" i="18" s="1"/>
  <c r="T46" i="13"/>
  <c r="T47" i="13"/>
  <c r="T48" i="13"/>
  <c r="T49" i="13"/>
  <c r="T50" i="13"/>
  <c r="T51" i="13"/>
  <c r="T52" i="13"/>
  <c r="T59" i="5"/>
  <c r="T58" i="5"/>
  <c r="T57" i="5"/>
  <c r="T56" i="5"/>
  <c r="T55" i="5"/>
  <c r="T54" i="5"/>
  <c r="T53" i="5"/>
  <c r="T52" i="5"/>
  <c r="T51" i="5"/>
  <c r="T50" i="5"/>
  <c r="T49" i="5"/>
  <c r="T48" i="5"/>
  <c r="T47" i="5"/>
  <c r="T46" i="5"/>
  <c r="T45" i="5"/>
  <c r="T44" i="5"/>
  <c r="T83" i="6"/>
  <c r="T82" i="6"/>
  <c r="T81" i="6"/>
  <c r="T80" i="6"/>
  <c r="T79" i="6"/>
  <c r="T78" i="6"/>
  <c r="T77" i="6"/>
  <c r="T76" i="6"/>
  <c r="T75" i="6"/>
  <c r="T74" i="6"/>
  <c r="T73" i="6"/>
  <c r="T72" i="6"/>
  <c r="T71" i="6"/>
  <c r="T70" i="6"/>
  <c r="T70" i="7"/>
  <c r="T69" i="7"/>
  <c r="T68" i="7"/>
  <c r="T67" i="7"/>
  <c r="T66" i="7"/>
  <c r="T65" i="7"/>
  <c r="T64" i="7"/>
  <c r="T63" i="7"/>
  <c r="T62" i="7"/>
  <c r="T61" i="7"/>
  <c r="T60" i="7"/>
  <c r="T59" i="7"/>
  <c r="T56" i="8"/>
  <c r="T55" i="8"/>
  <c r="T54" i="8"/>
  <c r="T53" i="8"/>
  <c r="T52" i="8"/>
  <c r="T51" i="8"/>
  <c r="T50" i="8"/>
  <c r="T49" i="8"/>
  <c r="T48" i="8"/>
  <c r="T47" i="8"/>
  <c r="T46" i="8"/>
  <c r="T45" i="8"/>
  <c r="T44" i="8"/>
  <c r="T57" i="12"/>
  <c r="T56" i="12"/>
  <c r="T55" i="12"/>
  <c r="T54" i="12"/>
  <c r="T53" i="12"/>
  <c r="T52" i="12"/>
  <c r="T51" i="12"/>
  <c r="T50" i="12"/>
  <c r="T49" i="12"/>
  <c r="T48" i="12"/>
  <c r="T47" i="12"/>
  <c r="T46" i="12"/>
  <c r="T45" i="12"/>
  <c r="T44" i="12"/>
  <c r="T43" i="12"/>
  <c r="T53" i="13"/>
  <c r="T54" i="13"/>
  <c r="T55" i="13"/>
  <c r="T56" i="13"/>
  <c r="T57" i="13"/>
  <c r="T58" i="13"/>
  <c r="T59" i="13"/>
  <c r="AB92" i="7"/>
  <c r="B272" i="17" s="1"/>
  <c r="B270" i="18" s="1"/>
  <c r="AH92" i="7"/>
  <c r="I272" i="17" s="1"/>
  <c r="J272" i="17"/>
  <c r="H270" i="18" s="1"/>
  <c r="K272" i="17"/>
  <c r="I270" i="18" s="1"/>
  <c r="L272" i="17"/>
  <c r="J270" i="18" s="1"/>
  <c r="M272" i="17"/>
  <c r="K270" i="18" s="1"/>
  <c r="N272" i="17"/>
  <c r="L270" i="18" s="1"/>
  <c r="O272" i="17"/>
  <c r="M270" i="18" s="1"/>
  <c r="P272" i="17"/>
  <c r="N270" i="18" s="1"/>
  <c r="Q272" i="17"/>
  <c r="O270" i="18" s="1"/>
  <c r="R272" i="17"/>
  <c r="P270" i="18" s="1"/>
  <c r="S272" i="17"/>
  <c r="Q270" i="18" s="1"/>
  <c r="T272" i="17"/>
  <c r="R270" i="18" s="1"/>
  <c r="U272" i="17"/>
  <c r="S270" i="18" s="1"/>
  <c r="AB28" i="8"/>
  <c r="B207" i="17" s="1"/>
  <c r="B205" i="18" s="1"/>
  <c r="AH28" i="8"/>
  <c r="I207" i="17" s="1"/>
  <c r="AI28" i="8"/>
  <c r="J207" i="17" s="1"/>
  <c r="H205" i="18" s="1"/>
  <c r="AJ28" i="8"/>
  <c r="AK28" i="8"/>
  <c r="L207" i="17" s="1"/>
  <c r="J205" i="18" s="1"/>
  <c r="AL28" i="8"/>
  <c r="AM28" i="8"/>
  <c r="N207" i="17" s="1"/>
  <c r="L205" i="18" s="1"/>
  <c r="AN28" i="8"/>
  <c r="O207" i="17" s="1"/>
  <c r="M205" i="18" s="1"/>
  <c r="AO28" i="8"/>
  <c r="P207" i="17" s="1"/>
  <c r="N205" i="18" s="1"/>
  <c r="AP28" i="8"/>
  <c r="Q207" i="17" s="1"/>
  <c r="O205" i="18" s="1"/>
  <c r="AQ28" i="8"/>
  <c r="R207" i="17" s="1"/>
  <c r="P205" i="18" s="1"/>
  <c r="AR28" i="8"/>
  <c r="S207" i="17" s="1"/>
  <c r="Q205" i="18" s="1"/>
  <c r="AS28" i="8"/>
  <c r="T207" i="17" s="1"/>
  <c r="R205" i="18" s="1"/>
  <c r="AT28" i="8"/>
  <c r="U207" i="17" s="1"/>
  <c r="S205" i="18" s="1"/>
  <c r="C272" i="17"/>
  <c r="C270" i="18" s="1"/>
  <c r="H272" i="17"/>
  <c r="C207" i="17"/>
  <c r="C205" i="18" s="1"/>
  <c r="H207" i="17"/>
  <c r="K207" i="17"/>
  <c r="I205" i="18" s="1"/>
  <c r="M207" i="17"/>
  <c r="K205" i="18" s="1"/>
  <c r="G3" i="14"/>
  <c r="G3" i="13" s="1"/>
  <c r="G3" i="12" s="1"/>
  <c r="D17" i="6"/>
  <c r="D58" i="6" s="1"/>
  <c r="E17" i="6"/>
  <c r="F17" i="6"/>
  <c r="G17" i="6"/>
  <c r="G58" i="6" s="1"/>
  <c r="H17" i="6"/>
  <c r="H58" i="6" s="1"/>
  <c r="I17" i="6"/>
  <c r="J17" i="6"/>
  <c r="J58" i="6" s="1"/>
  <c r="L17" i="6"/>
  <c r="M17" i="6"/>
  <c r="M58" i="6" s="1"/>
  <c r="N17" i="6"/>
  <c r="C17" i="6"/>
  <c r="O16" i="6"/>
  <c r="O15" i="6"/>
  <c r="AB18" i="12"/>
  <c r="B51" i="17" s="1"/>
  <c r="B49" i="18" s="1"/>
  <c r="C51" i="17"/>
  <c r="C49" i="18" s="1"/>
  <c r="H51" i="17"/>
  <c r="AB19" i="12"/>
  <c r="B52" i="17" s="1"/>
  <c r="B50" i="18" s="1"/>
  <c r="C52" i="17"/>
  <c r="C50" i="18" s="1"/>
  <c r="H52" i="17"/>
  <c r="AB11" i="12"/>
  <c r="B44" i="17" s="1"/>
  <c r="B42" i="18" s="1"/>
  <c r="C44" i="17"/>
  <c r="C42" i="18" s="1"/>
  <c r="E44" i="17"/>
  <c r="F42" i="18" s="1"/>
  <c r="H44" i="17"/>
  <c r="AB12" i="12"/>
  <c r="B45" i="17" s="1"/>
  <c r="B43" i="18" s="1"/>
  <c r="C45" i="17"/>
  <c r="C43" i="18" s="1"/>
  <c r="E45" i="17"/>
  <c r="F43" i="18" s="1"/>
  <c r="H45" i="17"/>
  <c r="AB13" i="12"/>
  <c r="B46" i="17" s="1"/>
  <c r="B44" i="18" s="1"/>
  <c r="C46" i="17"/>
  <c r="C44" i="18" s="1"/>
  <c r="H46" i="17"/>
  <c r="AB14" i="12"/>
  <c r="B47" i="17" s="1"/>
  <c r="B45" i="18" s="1"/>
  <c r="C47" i="17"/>
  <c r="C45" i="18" s="1"/>
  <c r="H47" i="17"/>
  <c r="C49" i="17"/>
  <c r="C47" i="18" s="1"/>
  <c r="H49" i="17"/>
  <c r="C50" i="17"/>
  <c r="C48" i="18" s="1"/>
  <c r="H50" i="17"/>
  <c r="D12" i="16"/>
  <c r="K12" i="16"/>
  <c r="AH12" i="12"/>
  <c r="I45" i="17" s="1"/>
  <c r="AI12" i="12"/>
  <c r="J45" i="17" s="1"/>
  <c r="H43" i="18" s="1"/>
  <c r="AJ12" i="12"/>
  <c r="K45" i="17" s="1"/>
  <c r="I43" i="18" s="1"/>
  <c r="AK12" i="12"/>
  <c r="L45" i="17" s="1"/>
  <c r="J43" i="18" s="1"/>
  <c r="AL12" i="12"/>
  <c r="M45" i="17" s="1"/>
  <c r="K43" i="18" s="1"/>
  <c r="AM12" i="12"/>
  <c r="N45" i="17" s="1"/>
  <c r="L43" i="18" s="1"/>
  <c r="AN12" i="12"/>
  <c r="O45" i="17" s="1"/>
  <c r="M43" i="18" s="1"/>
  <c r="AO12" i="12"/>
  <c r="P45" i="17" s="1"/>
  <c r="N43" i="18" s="1"/>
  <c r="AP12" i="12"/>
  <c r="Q45" i="17" s="1"/>
  <c r="O43" i="18" s="1"/>
  <c r="AQ12" i="12"/>
  <c r="R45" i="17" s="1"/>
  <c r="P43" i="18" s="1"/>
  <c r="AR12" i="12"/>
  <c r="S45" i="17" s="1"/>
  <c r="Q43" i="18" s="1"/>
  <c r="AS12" i="12"/>
  <c r="T45" i="17" s="1"/>
  <c r="R43" i="18" s="1"/>
  <c r="AT12" i="12"/>
  <c r="U45" i="17" s="1"/>
  <c r="S43" i="18" s="1"/>
  <c r="AH13" i="12"/>
  <c r="I46" i="17" s="1"/>
  <c r="AI13" i="12"/>
  <c r="J46" i="17" s="1"/>
  <c r="H44" i="18" s="1"/>
  <c r="AJ13" i="12"/>
  <c r="K46" i="17" s="1"/>
  <c r="I44" i="18" s="1"/>
  <c r="AK13" i="12"/>
  <c r="L46" i="17" s="1"/>
  <c r="J44" i="18" s="1"/>
  <c r="AL13" i="12"/>
  <c r="M46" i="17" s="1"/>
  <c r="K44" i="18" s="1"/>
  <c r="AM13" i="12"/>
  <c r="N46" i="17" s="1"/>
  <c r="L44" i="18" s="1"/>
  <c r="AN13" i="12"/>
  <c r="O46" i="17" s="1"/>
  <c r="M44" i="18" s="1"/>
  <c r="AO13" i="12"/>
  <c r="P46" i="17" s="1"/>
  <c r="N44" i="18" s="1"/>
  <c r="AP13" i="12"/>
  <c r="Q46" i="17" s="1"/>
  <c r="O44" i="18" s="1"/>
  <c r="AQ13" i="12"/>
  <c r="R46" i="17" s="1"/>
  <c r="P44" i="18" s="1"/>
  <c r="AR13" i="12"/>
  <c r="S46" i="17" s="1"/>
  <c r="Q44" i="18" s="1"/>
  <c r="AS13" i="12"/>
  <c r="T46" i="17" s="1"/>
  <c r="R44" i="18" s="1"/>
  <c r="AT13" i="12"/>
  <c r="U46" i="17" s="1"/>
  <c r="S44" i="18" s="1"/>
  <c r="AH14" i="12"/>
  <c r="I47" i="17" s="1"/>
  <c r="AI14" i="12"/>
  <c r="J47" i="17" s="1"/>
  <c r="H45" i="18" s="1"/>
  <c r="AJ14" i="12"/>
  <c r="K47" i="17" s="1"/>
  <c r="I45" i="18" s="1"/>
  <c r="AK14" i="12"/>
  <c r="L47" i="17" s="1"/>
  <c r="J45" i="18" s="1"/>
  <c r="AL14" i="12"/>
  <c r="M47" i="17" s="1"/>
  <c r="K45" i="18" s="1"/>
  <c r="AM14" i="12"/>
  <c r="N47" i="17" s="1"/>
  <c r="L45" i="18" s="1"/>
  <c r="AN14" i="12"/>
  <c r="O47" i="17" s="1"/>
  <c r="M45" i="18" s="1"/>
  <c r="AO14" i="12"/>
  <c r="P47" i="17" s="1"/>
  <c r="N45" i="18" s="1"/>
  <c r="AP14" i="12"/>
  <c r="Q47" i="17" s="1"/>
  <c r="O45" i="18" s="1"/>
  <c r="AQ14" i="12"/>
  <c r="R47" i="17" s="1"/>
  <c r="P45" i="18" s="1"/>
  <c r="AR14" i="12"/>
  <c r="S47" i="17"/>
  <c r="Q45" i="18" s="1"/>
  <c r="AS14" i="12"/>
  <c r="T47" i="17" s="1"/>
  <c r="R45" i="18" s="1"/>
  <c r="AT14" i="12"/>
  <c r="U47" i="17" s="1"/>
  <c r="S45" i="18" s="1"/>
  <c r="K49" i="17"/>
  <c r="I47" i="18" s="1"/>
  <c r="U49" i="17"/>
  <c r="S47" i="18" s="1"/>
  <c r="R50" i="17"/>
  <c r="P48" i="18" s="1"/>
  <c r="T50" i="17"/>
  <c r="R48" i="18" s="1"/>
  <c r="AH18" i="12"/>
  <c r="I51" i="17" s="1"/>
  <c r="AI18" i="12"/>
  <c r="J51" i="17" s="1"/>
  <c r="H49" i="18" s="1"/>
  <c r="AJ18" i="12"/>
  <c r="K51" i="17" s="1"/>
  <c r="I49" i="18" s="1"/>
  <c r="AK18" i="12"/>
  <c r="L51" i="17" s="1"/>
  <c r="J49" i="18" s="1"/>
  <c r="AL18" i="12"/>
  <c r="M51" i="17" s="1"/>
  <c r="K49" i="18" s="1"/>
  <c r="AM18" i="12"/>
  <c r="N51" i="17" s="1"/>
  <c r="L49" i="18" s="1"/>
  <c r="AN18" i="12"/>
  <c r="O51" i="17" s="1"/>
  <c r="M49" i="18" s="1"/>
  <c r="AO18" i="12"/>
  <c r="P51" i="17" s="1"/>
  <c r="N49" i="18" s="1"/>
  <c r="AP18" i="12"/>
  <c r="Q51" i="17" s="1"/>
  <c r="O49" i="18" s="1"/>
  <c r="AQ18" i="12"/>
  <c r="R51" i="17" s="1"/>
  <c r="P49" i="18" s="1"/>
  <c r="AR18" i="12"/>
  <c r="S51" i="17" s="1"/>
  <c r="Q49" i="18" s="1"/>
  <c r="AS18" i="12"/>
  <c r="T51" i="17" s="1"/>
  <c r="R49" i="18" s="1"/>
  <c r="AT18" i="12"/>
  <c r="U51" i="17" s="1"/>
  <c r="S49" i="18" s="1"/>
  <c r="H12" i="17"/>
  <c r="H13" i="17"/>
  <c r="H15" i="17"/>
  <c r="H16" i="17"/>
  <c r="C12" i="17"/>
  <c r="C10" i="18" s="1"/>
  <c r="C13" i="17"/>
  <c r="C11" i="18" s="1"/>
  <c r="C15" i="17"/>
  <c r="C13" i="18" s="1"/>
  <c r="C16" i="17"/>
  <c r="C14" i="18" s="1"/>
  <c r="B33" i="13"/>
  <c r="B32" i="13"/>
  <c r="B31" i="13"/>
  <c r="B30" i="13"/>
  <c r="B29" i="13"/>
  <c r="B28" i="13"/>
  <c r="B27" i="13"/>
  <c r="AH16" i="13"/>
  <c r="I12" i="17" s="1"/>
  <c r="AH17" i="13"/>
  <c r="I13" i="17" s="1"/>
  <c r="AH20" i="13"/>
  <c r="I16" i="17" s="1"/>
  <c r="AI16" i="13"/>
  <c r="J12" i="17" s="1"/>
  <c r="H10" i="18" s="1"/>
  <c r="AJ16" i="13"/>
  <c r="K12" i="17" s="1"/>
  <c r="I10" i="18" s="1"/>
  <c r="AK16" i="13"/>
  <c r="L12" i="17" s="1"/>
  <c r="J10" i="18" s="1"/>
  <c r="AL16" i="13"/>
  <c r="M12" i="17" s="1"/>
  <c r="K10" i="18" s="1"/>
  <c r="AM16" i="13"/>
  <c r="N12" i="17" s="1"/>
  <c r="L10" i="18" s="1"/>
  <c r="AN16" i="13"/>
  <c r="O12" i="17" s="1"/>
  <c r="M10" i="18" s="1"/>
  <c r="AO16" i="13"/>
  <c r="P12" i="17" s="1"/>
  <c r="N10" i="18" s="1"/>
  <c r="AP16" i="13"/>
  <c r="Q12" i="17" s="1"/>
  <c r="O10" i="18" s="1"/>
  <c r="AQ16" i="13"/>
  <c r="R12" i="17" s="1"/>
  <c r="P10" i="18" s="1"/>
  <c r="AR16" i="13"/>
  <c r="S12" i="17" s="1"/>
  <c r="Q10" i="18" s="1"/>
  <c r="AS16" i="13"/>
  <c r="T12" i="17" s="1"/>
  <c r="R10" i="18" s="1"/>
  <c r="AT16" i="13"/>
  <c r="U12" i="17" s="1"/>
  <c r="S10" i="18" s="1"/>
  <c r="AI17" i="13"/>
  <c r="J13" i="17" s="1"/>
  <c r="H11" i="18" s="1"/>
  <c r="AJ17" i="13"/>
  <c r="K13" i="17" s="1"/>
  <c r="I11" i="18" s="1"/>
  <c r="AK17" i="13"/>
  <c r="L13" i="17" s="1"/>
  <c r="J11" i="18" s="1"/>
  <c r="AL17" i="13"/>
  <c r="M13" i="17" s="1"/>
  <c r="K11" i="18" s="1"/>
  <c r="AM17" i="13"/>
  <c r="N13" i="17" s="1"/>
  <c r="L11" i="18" s="1"/>
  <c r="AN17" i="13"/>
  <c r="O13" i="17" s="1"/>
  <c r="M11" i="18" s="1"/>
  <c r="AO17" i="13"/>
  <c r="P13" i="17" s="1"/>
  <c r="N11" i="18" s="1"/>
  <c r="AP17" i="13"/>
  <c r="Q13" i="17" s="1"/>
  <c r="O11" i="18" s="1"/>
  <c r="AQ17" i="13"/>
  <c r="R13" i="17" s="1"/>
  <c r="P11" i="18" s="1"/>
  <c r="AR17" i="13"/>
  <c r="S13" i="17" s="1"/>
  <c r="Q11" i="18" s="1"/>
  <c r="AS17" i="13"/>
  <c r="T13" i="17" s="1"/>
  <c r="R11" i="18" s="1"/>
  <c r="AT17" i="13"/>
  <c r="U13" i="17" s="1"/>
  <c r="S11" i="18" s="1"/>
  <c r="AI20" i="13"/>
  <c r="J16" i="17" s="1"/>
  <c r="H14" i="18" s="1"/>
  <c r="AJ20" i="13"/>
  <c r="K16" i="17" s="1"/>
  <c r="I14" i="18" s="1"/>
  <c r="AK20" i="13"/>
  <c r="L16" i="17" s="1"/>
  <c r="J14" i="18" s="1"/>
  <c r="AL20" i="13"/>
  <c r="M16" i="17" s="1"/>
  <c r="K14" i="18" s="1"/>
  <c r="AM20" i="13"/>
  <c r="N16" i="17" s="1"/>
  <c r="L14" i="18" s="1"/>
  <c r="AN20" i="13"/>
  <c r="O16" i="17" s="1"/>
  <c r="M14" i="18" s="1"/>
  <c r="AO20" i="13"/>
  <c r="P16" i="17" s="1"/>
  <c r="N14" i="18" s="1"/>
  <c r="AP20" i="13"/>
  <c r="Q16" i="17" s="1"/>
  <c r="O14" i="18" s="1"/>
  <c r="AQ20" i="13"/>
  <c r="R16" i="17" s="1"/>
  <c r="P14" i="18" s="1"/>
  <c r="AR20" i="13"/>
  <c r="S16" i="17" s="1"/>
  <c r="Q14" i="18" s="1"/>
  <c r="AS20" i="13"/>
  <c r="T16" i="17" s="1"/>
  <c r="R14" i="18" s="1"/>
  <c r="AT20" i="13"/>
  <c r="U16" i="17" s="1"/>
  <c r="S14" i="18" s="1"/>
  <c r="AB16" i="13"/>
  <c r="B12" i="17" s="1"/>
  <c r="B10" i="18" s="1"/>
  <c r="AB17" i="13"/>
  <c r="B13" i="17" s="1"/>
  <c r="B11" i="18" s="1"/>
  <c r="AB20" i="13"/>
  <c r="B16" i="17" s="1"/>
  <c r="B14" i="18" s="1"/>
  <c r="B7" i="16"/>
  <c r="AB7" i="14"/>
  <c r="B4" i="17" s="1"/>
  <c r="B2" i="18" s="1"/>
  <c r="C5" i="14"/>
  <c r="J2" i="20"/>
  <c r="F3" i="20"/>
  <c r="N6" i="4"/>
  <c r="M6" i="4"/>
  <c r="L6" i="4"/>
  <c r="K6" i="4"/>
  <c r="J6" i="4"/>
  <c r="I6" i="4"/>
  <c r="H6" i="4"/>
  <c r="G6" i="4"/>
  <c r="F6" i="4"/>
  <c r="E6" i="4"/>
  <c r="D6" i="4"/>
  <c r="C6" i="4"/>
  <c r="N6" i="5"/>
  <c r="M6" i="5"/>
  <c r="L6" i="5"/>
  <c r="K6" i="5"/>
  <c r="J6" i="5"/>
  <c r="I6" i="5"/>
  <c r="H6" i="5"/>
  <c r="G6" i="5"/>
  <c r="F6" i="5"/>
  <c r="E6" i="5"/>
  <c r="D6" i="5"/>
  <c r="C6" i="5"/>
  <c r="N6" i="6"/>
  <c r="M6" i="6"/>
  <c r="L6" i="6"/>
  <c r="K6" i="6"/>
  <c r="J6" i="6"/>
  <c r="I6" i="6"/>
  <c r="H6" i="6"/>
  <c r="G6" i="6"/>
  <c r="F6" i="6"/>
  <c r="E6" i="6"/>
  <c r="D6" i="6"/>
  <c r="C6" i="6"/>
  <c r="N6" i="7"/>
  <c r="M6" i="7"/>
  <c r="L6" i="7"/>
  <c r="K6" i="7"/>
  <c r="J6" i="7"/>
  <c r="I6" i="7"/>
  <c r="H6" i="7"/>
  <c r="G6" i="7"/>
  <c r="F6" i="7"/>
  <c r="E6" i="7"/>
  <c r="D6" i="7"/>
  <c r="C6" i="7"/>
  <c r="N6" i="8"/>
  <c r="M6" i="8"/>
  <c r="L6" i="8"/>
  <c r="K6" i="8"/>
  <c r="J6" i="8"/>
  <c r="I6" i="8"/>
  <c r="H6" i="8"/>
  <c r="G6" i="8"/>
  <c r="F6" i="8"/>
  <c r="E6" i="8"/>
  <c r="D6" i="8"/>
  <c r="C6" i="8"/>
  <c r="N6" i="9"/>
  <c r="M6" i="9"/>
  <c r="L6" i="9"/>
  <c r="K6" i="9"/>
  <c r="J6" i="9"/>
  <c r="I6" i="9"/>
  <c r="H6" i="9"/>
  <c r="G6" i="9"/>
  <c r="F6" i="9"/>
  <c r="E6" i="9"/>
  <c r="D6" i="9"/>
  <c r="C6" i="9"/>
  <c r="N6" i="10"/>
  <c r="M6" i="10"/>
  <c r="L6" i="10"/>
  <c r="K6" i="10"/>
  <c r="J6" i="10"/>
  <c r="I6" i="10"/>
  <c r="H6" i="10"/>
  <c r="G6" i="10"/>
  <c r="F6" i="10"/>
  <c r="E6" i="10"/>
  <c r="D6" i="10"/>
  <c r="C6" i="10"/>
  <c r="N6" i="12"/>
  <c r="M6" i="12"/>
  <c r="L6" i="12"/>
  <c r="K6" i="12"/>
  <c r="J6" i="12"/>
  <c r="I6" i="12"/>
  <c r="H6" i="12"/>
  <c r="G6" i="12"/>
  <c r="F6" i="12"/>
  <c r="E6" i="12"/>
  <c r="D6" i="12"/>
  <c r="C6" i="12"/>
  <c r="N6" i="13"/>
  <c r="M6" i="13"/>
  <c r="L6" i="13"/>
  <c r="K6" i="13"/>
  <c r="J6" i="13"/>
  <c r="I6" i="13"/>
  <c r="H6" i="13"/>
  <c r="G6" i="13"/>
  <c r="F6" i="13"/>
  <c r="E6" i="13"/>
  <c r="D6" i="13"/>
  <c r="C6" i="13"/>
  <c r="D6" i="14"/>
  <c r="E6" i="14"/>
  <c r="F6" i="14"/>
  <c r="G6" i="14"/>
  <c r="H6" i="14"/>
  <c r="I6" i="14"/>
  <c r="J6" i="14"/>
  <c r="K6" i="14"/>
  <c r="L6" i="14"/>
  <c r="M6" i="14"/>
  <c r="N6" i="14"/>
  <c r="C20" i="9"/>
  <c r="C23" i="9" s="1"/>
  <c r="B17" i="16"/>
  <c r="C17" i="16"/>
  <c r="D17" i="16"/>
  <c r="E17" i="16"/>
  <c r="F17" i="16"/>
  <c r="G17" i="16"/>
  <c r="H17" i="16"/>
  <c r="I17" i="16"/>
  <c r="J17" i="16"/>
  <c r="K17" i="16"/>
  <c r="L17" i="16"/>
  <c r="M17" i="16"/>
  <c r="C25" i="4"/>
  <c r="C16" i="4"/>
  <c r="C29" i="8"/>
  <c r="B21" i="16" s="1"/>
  <c r="B24" i="16"/>
  <c r="C5" i="4"/>
  <c r="C5" i="5"/>
  <c r="C5" i="6"/>
  <c r="C5" i="7"/>
  <c r="C5" i="8"/>
  <c r="C5" i="9"/>
  <c r="C5" i="10"/>
  <c r="C5" i="12"/>
  <c r="C5" i="13"/>
  <c r="AI10" i="13"/>
  <c r="J6" i="17" s="1"/>
  <c r="H4" i="18" s="1"/>
  <c r="AJ10" i="13"/>
  <c r="K6" i="17" s="1"/>
  <c r="I4" i="18" s="1"/>
  <c r="AK10" i="13"/>
  <c r="L6" i="17" s="1"/>
  <c r="J4" i="18" s="1"/>
  <c r="AL10" i="13"/>
  <c r="M6" i="17" s="1"/>
  <c r="K4" i="18" s="1"/>
  <c r="AM10" i="13"/>
  <c r="N6" i="17" s="1"/>
  <c r="L4" i="18" s="1"/>
  <c r="AN10" i="13"/>
  <c r="O6" i="17" s="1"/>
  <c r="M4" i="18" s="1"/>
  <c r="AO10" i="13"/>
  <c r="P6" i="17" s="1"/>
  <c r="N4" i="18" s="1"/>
  <c r="AP10" i="13"/>
  <c r="Q6" i="17" s="1"/>
  <c r="O4" i="18" s="1"/>
  <c r="AQ10" i="13"/>
  <c r="R6" i="17" s="1"/>
  <c r="P4" i="18" s="1"/>
  <c r="AR10" i="13"/>
  <c r="S6" i="17" s="1"/>
  <c r="Q4" i="18" s="1"/>
  <c r="AS10" i="13"/>
  <c r="T6" i="17" s="1"/>
  <c r="R4" i="18" s="1"/>
  <c r="AT10" i="13"/>
  <c r="U6" i="17" s="1"/>
  <c r="S4" i="18" s="1"/>
  <c r="AI11" i="13"/>
  <c r="J7" i="17" s="1"/>
  <c r="H5" i="18" s="1"/>
  <c r="AJ11" i="13"/>
  <c r="K7" i="17" s="1"/>
  <c r="I5" i="18" s="1"/>
  <c r="AK11" i="13"/>
  <c r="L7" i="17" s="1"/>
  <c r="J5" i="18" s="1"/>
  <c r="AL11" i="13"/>
  <c r="M7" i="17" s="1"/>
  <c r="K5" i="18" s="1"/>
  <c r="AM11" i="13"/>
  <c r="N7" i="17" s="1"/>
  <c r="L5" i="18" s="1"/>
  <c r="AN11" i="13"/>
  <c r="O7" i="17" s="1"/>
  <c r="M5" i="18" s="1"/>
  <c r="AO11" i="13"/>
  <c r="P7" i="17" s="1"/>
  <c r="N5" i="18" s="1"/>
  <c r="AP11" i="13"/>
  <c r="Q7" i="17" s="1"/>
  <c r="O5" i="18" s="1"/>
  <c r="AQ11" i="13"/>
  <c r="R7" i="17" s="1"/>
  <c r="P5" i="18" s="1"/>
  <c r="AR11" i="13"/>
  <c r="S7" i="17" s="1"/>
  <c r="Q5" i="18" s="1"/>
  <c r="AS11" i="13"/>
  <c r="T7" i="17" s="1"/>
  <c r="R5" i="18" s="1"/>
  <c r="AT11" i="13"/>
  <c r="U7" i="17" s="1"/>
  <c r="S5" i="18" s="1"/>
  <c r="AI12" i="13"/>
  <c r="J8" i="17" s="1"/>
  <c r="H6" i="18" s="1"/>
  <c r="AJ12" i="13"/>
  <c r="K8" i="17" s="1"/>
  <c r="I6" i="18" s="1"/>
  <c r="AK12" i="13"/>
  <c r="L8" i="17" s="1"/>
  <c r="J6" i="18" s="1"/>
  <c r="AL12" i="13"/>
  <c r="M8" i="17" s="1"/>
  <c r="K6" i="18" s="1"/>
  <c r="AM12" i="13"/>
  <c r="N8" i="17" s="1"/>
  <c r="L6" i="18" s="1"/>
  <c r="AN12" i="13"/>
  <c r="O8" i="17" s="1"/>
  <c r="M6" i="18" s="1"/>
  <c r="AO12" i="13"/>
  <c r="P8" i="17" s="1"/>
  <c r="N6" i="18" s="1"/>
  <c r="AP12" i="13"/>
  <c r="Q8" i="17" s="1"/>
  <c r="O6" i="18" s="1"/>
  <c r="AQ12" i="13"/>
  <c r="R8" i="17" s="1"/>
  <c r="P6" i="18" s="1"/>
  <c r="AR12" i="13"/>
  <c r="S8" i="17" s="1"/>
  <c r="Q6" i="18" s="1"/>
  <c r="AS12" i="13"/>
  <c r="T8" i="17" s="1"/>
  <c r="R6" i="18" s="1"/>
  <c r="AT12" i="13"/>
  <c r="U8" i="17" s="1"/>
  <c r="S6" i="18" s="1"/>
  <c r="AI13" i="13"/>
  <c r="J9" i="17" s="1"/>
  <c r="H7" i="18" s="1"/>
  <c r="AJ13" i="13"/>
  <c r="K9" i="17" s="1"/>
  <c r="I7" i="18" s="1"/>
  <c r="AK13" i="13"/>
  <c r="L9" i="17" s="1"/>
  <c r="J7" i="18" s="1"/>
  <c r="AL13" i="13"/>
  <c r="M9" i="17" s="1"/>
  <c r="K7" i="18" s="1"/>
  <c r="AM13" i="13"/>
  <c r="N9" i="17" s="1"/>
  <c r="L7" i="18" s="1"/>
  <c r="AN13" i="13"/>
  <c r="O9" i="17" s="1"/>
  <c r="M7" i="18" s="1"/>
  <c r="AO13" i="13"/>
  <c r="P9" i="17" s="1"/>
  <c r="N7" i="18" s="1"/>
  <c r="AP13" i="13"/>
  <c r="Q9" i="17" s="1"/>
  <c r="O7" i="18" s="1"/>
  <c r="AQ13" i="13"/>
  <c r="R9" i="17" s="1"/>
  <c r="P7" i="18" s="1"/>
  <c r="AR13" i="13"/>
  <c r="S9" i="17" s="1"/>
  <c r="Q7" i="18" s="1"/>
  <c r="AS13" i="13"/>
  <c r="T9" i="17" s="1"/>
  <c r="R7" i="18" s="1"/>
  <c r="AT13" i="13"/>
  <c r="U9" i="17" s="1"/>
  <c r="S7" i="18" s="1"/>
  <c r="AI14" i="13"/>
  <c r="J10" i="17" s="1"/>
  <c r="H8" i="18" s="1"/>
  <c r="AJ14" i="13"/>
  <c r="K10" i="17" s="1"/>
  <c r="I8" i="18" s="1"/>
  <c r="AK14" i="13"/>
  <c r="L10" i="17" s="1"/>
  <c r="J8" i="18" s="1"/>
  <c r="AL14" i="13"/>
  <c r="M10" i="17" s="1"/>
  <c r="K8" i="18" s="1"/>
  <c r="AM14" i="13"/>
  <c r="N10" i="17" s="1"/>
  <c r="L8" i="18" s="1"/>
  <c r="AN14" i="13"/>
  <c r="O10" i="17" s="1"/>
  <c r="M8" i="18" s="1"/>
  <c r="AO14" i="13"/>
  <c r="P10" i="17" s="1"/>
  <c r="N8" i="18" s="1"/>
  <c r="AP14" i="13"/>
  <c r="Q10" i="17" s="1"/>
  <c r="O8" i="18" s="1"/>
  <c r="AQ14" i="13"/>
  <c r="R10" i="17" s="1"/>
  <c r="P8" i="18" s="1"/>
  <c r="AR14" i="13"/>
  <c r="S10" i="17" s="1"/>
  <c r="Q8" i="18" s="1"/>
  <c r="AS14" i="13"/>
  <c r="T10" i="17" s="1"/>
  <c r="R8" i="18" s="1"/>
  <c r="AT14" i="13"/>
  <c r="U10" i="17" s="1"/>
  <c r="S8" i="18" s="1"/>
  <c r="AI15" i="13"/>
  <c r="J11" i="17" s="1"/>
  <c r="H9" i="18" s="1"/>
  <c r="AJ15" i="13"/>
  <c r="K11" i="17" s="1"/>
  <c r="I9" i="18" s="1"/>
  <c r="AK15" i="13"/>
  <c r="L11" i="17" s="1"/>
  <c r="J9" i="18" s="1"/>
  <c r="AL15" i="13"/>
  <c r="M11" i="17" s="1"/>
  <c r="K9" i="18" s="1"/>
  <c r="AM15" i="13"/>
  <c r="N11" i="17" s="1"/>
  <c r="L9" i="18" s="1"/>
  <c r="AN15" i="13"/>
  <c r="O11" i="17" s="1"/>
  <c r="M9" i="18" s="1"/>
  <c r="AO15" i="13"/>
  <c r="P11" i="17" s="1"/>
  <c r="N9" i="18" s="1"/>
  <c r="AP15" i="13"/>
  <c r="Q11" i="17" s="1"/>
  <c r="O9" i="18" s="1"/>
  <c r="AQ15" i="13"/>
  <c r="R11" i="17" s="1"/>
  <c r="P9" i="18" s="1"/>
  <c r="AR15" i="13"/>
  <c r="S11" i="17" s="1"/>
  <c r="Q9" i="18" s="1"/>
  <c r="AS15" i="13"/>
  <c r="T11" i="17" s="1"/>
  <c r="R9" i="18" s="1"/>
  <c r="AT15" i="13"/>
  <c r="U11" i="17" s="1"/>
  <c r="S9" i="18" s="1"/>
  <c r="AI21" i="13"/>
  <c r="J17" i="17" s="1"/>
  <c r="H15" i="18" s="1"/>
  <c r="AJ21" i="13"/>
  <c r="K17" i="17" s="1"/>
  <c r="I15" i="18" s="1"/>
  <c r="AK21" i="13"/>
  <c r="L17" i="17" s="1"/>
  <c r="J15" i="18" s="1"/>
  <c r="AL21" i="13"/>
  <c r="M17" i="17" s="1"/>
  <c r="K15" i="18" s="1"/>
  <c r="AM21" i="13"/>
  <c r="N17" i="17" s="1"/>
  <c r="L15" i="18" s="1"/>
  <c r="AN21" i="13"/>
  <c r="O17" i="17" s="1"/>
  <c r="M15" i="18" s="1"/>
  <c r="AO21" i="13"/>
  <c r="P17" i="17" s="1"/>
  <c r="N15" i="18" s="1"/>
  <c r="AP21" i="13"/>
  <c r="Q17" i="17" s="1"/>
  <c r="O15" i="18" s="1"/>
  <c r="AQ21" i="13"/>
  <c r="R17" i="17" s="1"/>
  <c r="P15" i="18" s="1"/>
  <c r="AR21" i="13"/>
  <c r="S17" i="17" s="1"/>
  <c r="Q15" i="18" s="1"/>
  <c r="AS21" i="13"/>
  <c r="T17" i="17" s="1"/>
  <c r="R15" i="18" s="1"/>
  <c r="AT21" i="13"/>
  <c r="U17" i="17" s="1"/>
  <c r="S15" i="18" s="1"/>
  <c r="AI22" i="13"/>
  <c r="J18" i="17" s="1"/>
  <c r="H16" i="18" s="1"/>
  <c r="AJ22" i="13"/>
  <c r="K18" i="17" s="1"/>
  <c r="I16" i="18" s="1"/>
  <c r="AK22" i="13"/>
  <c r="L18" i="17" s="1"/>
  <c r="J16" i="18" s="1"/>
  <c r="AL22" i="13"/>
  <c r="M18" i="17" s="1"/>
  <c r="K16" i="18" s="1"/>
  <c r="AM22" i="13"/>
  <c r="N18" i="17" s="1"/>
  <c r="L16" i="18" s="1"/>
  <c r="AN22" i="13"/>
  <c r="O18" i="17" s="1"/>
  <c r="M16" i="18" s="1"/>
  <c r="AO22" i="13"/>
  <c r="P18" i="17" s="1"/>
  <c r="N16" i="18" s="1"/>
  <c r="AP22" i="13"/>
  <c r="Q18" i="17" s="1"/>
  <c r="O16" i="18" s="1"/>
  <c r="AQ22" i="13"/>
  <c r="R18" i="17" s="1"/>
  <c r="P16" i="18" s="1"/>
  <c r="AR22" i="13"/>
  <c r="S18" i="17" s="1"/>
  <c r="Q16" i="18" s="1"/>
  <c r="AS22" i="13"/>
  <c r="T18" i="17" s="1"/>
  <c r="R16" i="18" s="1"/>
  <c r="AT22" i="13"/>
  <c r="U18" i="17" s="1"/>
  <c r="S16" i="18" s="1"/>
  <c r="AI23" i="13"/>
  <c r="J19" i="17" s="1"/>
  <c r="H17" i="18" s="1"/>
  <c r="AJ23" i="13"/>
  <c r="K19" i="17" s="1"/>
  <c r="I17" i="18" s="1"/>
  <c r="AK23" i="13"/>
  <c r="L19" i="17" s="1"/>
  <c r="J17" i="18" s="1"/>
  <c r="AL23" i="13"/>
  <c r="M19" i="17" s="1"/>
  <c r="K17" i="18" s="1"/>
  <c r="AM23" i="13"/>
  <c r="N19" i="17" s="1"/>
  <c r="L17" i="18" s="1"/>
  <c r="AN23" i="13"/>
  <c r="O19" i="17" s="1"/>
  <c r="M17" i="18" s="1"/>
  <c r="AO23" i="13"/>
  <c r="P19" i="17" s="1"/>
  <c r="N17" i="18" s="1"/>
  <c r="AP23" i="13"/>
  <c r="Q19" i="17" s="1"/>
  <c r="O17" i="18" s="1"/>
  <c r="AQ23" i="13"/>
  <c r="R19" i="17" s="1"/>
  <c r="P17" i="18" s="1"/>
  <c r="AR23" i="13"/>
  <c r="S19" i="17" s="1"/>
  <c r="Q17" i="18" s="1"/>
  <c r="AS23" i="13"/>
  <c r="T19" i="17" s="1"/>
  <c r="R17" i="18" s="1"/>
  <c r="AT23" i="13"/>
  <c r="U19" i="17" s="1"/>
  <c r="S17" i="18" s="1"/>
  <c r="AI27" i="13"/>
  <c r="J20" i="17" s="1"/>
  <c r="H18" i="18" s="1"/>
  <c r="AJ27" i="13"/>
  <c r="K20" i="17" s="1"/>
  <c r="I18" i="18" s="1"/>
  <c r="AK27" i="13"/>
  <c r="L20" i="17" s="1"/>
  <c r="J18" i="18" s="1"/>
  <c r="AL27" i="13"/>
  <c r="M20" i="17" s="1"/>
  <c r="K18" i="18" s="1"/>
  <c r="AM27" i="13"/>
  <c r="N20" i="17" s="1"/>
  <c r="L18" i="18" s="1"/>
  <c r="AN27" i="13"/>
  <c r="O20" i="17" s="1"/>
  <c r="M18" i="18" s="1"/>
  <c r="AO27" i="13"/>
  <c r="P20" i="17" s="1"/>
  <c r="N18" i="18" s="1"/>
  <c r="AP27" i="13"/>
  <c r="Q20" i="17" s="1"/>
  <c r="O18" i="18" s="1"/>
  <c r="AQ27" i="13"/>
  <c r="R20" i="17" s="1"/>
  <c r="P18" i="18" s="1"/>
  <c r="AR27" i="13"/>
  <c r="S20" i="17" s="1"/>
  <c r="Q18" i="18" s="1"/>
  <c r="AS27" i="13"/>
  <c r="T20" i="17" s="1"/>
  <c r="R18" i="18" s="1"/>
  <c r="AT27" i="13"/>
  <c r="U20" i="17" s="1"/>
  <c r="S18" i="18" s="1"/>
  <c r="AI9" i="13"/>
  <c r="J5" i="17" s="1"/>
  <c r="H3" i="18" s="1"/>
  <c r="AJ9" i="13"/>
  <c r="K5" i="17" s="1"/>
  <c r="I3" i="18" s="1"/>
  <c r="AK9" i="13"/>
  <c r="L5" i="17" s="1"/>
  <c r="J3" i="18" s="1"/>
  <c r="AL9" i="13"/>
  <c r="M5" i="17" s="1"/>
  <c r="K3" i="18" s="1"/>
  <c r="AM9" i="13"/>
  <c r="N5" i="17" s="1"/>
  <c r="L3" i="18" s="1"/>
  <c r="AN9" i="13"/>
  <c r="O5" i="17" s="1"/>
  <c r="M3" i="18" s="1"/>
  <c r="AO9" i="13"/>
  <c r="P5" i="17" s="1"/>
  <c r="N3" i="18" s="1"/>
  <c r="AP9" i="13"/>
  <c r="Q5" i="17" s="1"/>
  <c r="O3" i="18" s="1"/>
  <c r="AQ9" i="13"/>
  <c r="R5" i="17" s="1"/>
  <c r="P3" i="18" s="1"/>
  <c r="AR9" i="13"/>
  <c r="S5" i="17" s="1"/>
  <c r="Q3" i="18" s="1"/>
  <c r="AS9" i="13"/>
  <c r="T5" i="17" s="1"/>
  <c r="R3" i="18" s="1"/>
  <c r="AT9" i="13"/>
  <c r="U5" i="17" s="1"/>
  <c r="S3" i="18" s="1"/>
  <c r="AI28" i="13"/>
  <c r="J21" i="17" s="1"/>
  <c r="H19" i="18" s="1"/>
  <c r="AJ28" i="13"/>
  <c r="K21" i="17" s="1"/>
  <c r="I19" i="18" s="1"/>
  <c r="AK28" i="13"/>
  <c r="L21" i="17" s="1"/>
  <c r="J19" i="18" s="1"/>
  <c r="AL28" i="13"/>
  <c r="M21" i="17" s="1"/>
  <c r="K19" i="18" s="1"/>
  <c r="AM28" i="13"/>
  <c r="N21" i="17" s="1"/>
  <c r="L19" i="18" s="1"/>
  <c r="AN28" i="13"/>
  <c r="O21" i="17" s="1"/>
  <c r="M19" i="18" s="1"/>
  <c r="AO28" i="13"/>
  <c r="P21" i="17" s="1"/>
  <c r="N19" i="18" s="1"/>
  <c r="AP28" i="13"/>
  <c r="Q21" i="17" s="1"/>
  <c r="O19" i="18" s="1"/>
  <c r="AQ28" i="13"/>
  <c r="R21" i="17" s="1"/>
  <c r="P19" i="18" s="1"/>
  <c r="AR28" i="13"/>
  <c r="S21" i="17" s="1"/>
  <c r="Q19" i="18" s="1"/>
  <c r="AS28" i="13"/>
  <c r="T21" i="17" s="1"/>
  <c r="R19" i="18" s="1"/>
  <c r="AT28" i="13"/>
  <c r="U21" i="17" s="1"/>
  <c r="S19" i="18" s="1"/>
  <c r="AI29" i="13"/>
  <c r="J22" i="17" s="1"/>
  <c r="H20" i="18" s="1"/>
  <c r="AJ29" i="13"/>
  <c r="K22" i="17" s="1"/>
  <c r="I20" i="18" s="1"/>
  <c r="AK29" i="13"/>
  <c r="L22" i="17" s="1"/>
  <c r="J20" i="18" s="1"/>
  <c r="AL29" i="13"/>
  <c r="M22" i="17" s="1"/>
  <c r="K20" i="18" s="1"/>
  <c r="AM29" i="13"/>
  <c r="N22" i="17" s="1"/>
  <c r="L20" i="18" s="1"/>
  <c r="AN29" i="13"/>
  <c r="O22" i="17" s="1"/>
  <c r="M20" i="18" s="1"/>
  <c r="AO29" i="13"/>
  <c r="P22" i="17" s="1"/>
  <c r="N20" i="18" s="1"/>
  <c r="AP29" i="13"/>
  <c r="Q22" i="17" s="1"/>
  <c r="O20" i="18" s="1"/>
  <c r="AQ29" i="13"/>
  <c r="R22" i="17" s="1"/>
  <c r="P20" i="18" s="1"/>
  <c r="AR29" i="13"/>
  <c r="S22" i="17" s="1"/>
  <c r="Q20" i="18" s="1"/>
  <c r="AS29" i="13"/>
  <c r="T22" i="17" s="1"/>
  <c r="R20" i="18" s="1"/>
  <c r="AT29" i="13"/>
  <c r="U22" i="17" s="1"/>
  <c r="S20" i="18" s="1"/>
  <c r="AI30" i="13"/>
  <c r="J23" i="17" s="1"/>
  <c r="H21" i="18" s="1"/>
  <c r="AJ30" i="13"/>
  <c r="K23" i="17" s="1"/>
  <c r="I21" i="18" s="1"/>
  <c r="AK30" i="13"/>
  <c r="L23" i="17" s="1"/>
  <c r="J21" i="18" s="1"/>
  <c r="AL30" i="13"/>
  <c r="M23" i="17" s="1"/>
  <c r="K21" i="18" s="1"/>
  <c r="AM30" i="13"/>
  <c r="N23" i="17" s="1"/>
  <c r="L21" i="18" s="1"/>
  <c r="AN30" i="13"/>
  <c r="O23" i="17" s="1"/>
  <c r="M21" i="18" s="1"/>
  <c r="AO30" i="13"/>
  <c r="P23" i="17" s="1"/>
  <c r="N21" i="18" s="1"/>
  <c r="AP30" i="13"/>
  <c r="Q23" i="17" s="1"/>
  <c r="O21" i="18" s="1"/>
  <c r="AQ30" i="13"/>
  <c r="R23" i="17" s="1"/>
  <c r="P21" i="18" s="1"/>
  <c r="AR30" i="13"/>
  <c r="S23" i="17" s="1"/>
  <c r="Q21" i="18" s="1"/>
  <c r="AS30" i="13"/>
  <c r="T23" i="17" s="1"/>
  <c r="R21" i="18" s="1"/>
  <c r="AT30" i="13"/>
  <c r="U23" i="17" s="1"/>
  <c r="S21" i="18" s="1"/>
  <c r="AI31" i="13"/>
  <c r="J24" i="17" s="1"/>
  <c r="H22" i="18" s="1"/>
  <c r="AJ31" i="13"/>
  <c r="K24" i="17" s="1"/>
  <c r="I22" i="18" s="1"/>
  <c r="AK31" i="13"/>
  <c r="L24" i="17" s="1"/>
  <c r="J22" i="18" s="1"/>
  <c r="AL31" i="13"/>
  <c r="M24" i="17" s="1"/>
  <c r="K22" i="18" s="1"/>
  <c r="AM31" i="13"/>
  <c r="N24" i="17" s="1"/>
  <c r="L22" i="18" s="1"/>
  <c r="AN31" i="13"/>
  <c r="O24" i="17" s="1"/>
  <c r="M22" i="18" s="1"/>
  <c r="AO31" i="13"/>
  <c r="P24" i="17" s="1"/>
  <c r="N22" i="18" s="1"/>
  <c r="AP31" i="13"/>
  <c r="Q24" i="17" s="1"/>
  <c r="O22" i="18" s="1"/>
  <c r="AQ31" i="13"/>
  <c r="R24" i="17" s="1"/>
  <c r="P22" i="18" s="1"/>
  <c r="AR31" i="13"/>
  <c r="S24" i="17" s="1"/>
  <c r="Q22" i="18" s="1"/>
  <c r="AS31" i="13"/>
  <c r="T24" i="17" s="1"/>
  <c r="R22" i="18" s="1"/>
  <c r="AT31" i="13"/>
  <c r="U24" i="17" s="1"/>
  <c r="S22" i="18" s="1"/>
  <c r="AI32" i="13"/>
  <c r="J25" i="17" s="1"/>
  <c r="H23" i="18" s="1"/>
  <c r="AJ32" i="13"/>
  <c r="K25" i="17" s="1"/>
  <c r="I23" i="18" s="1"/>
  <c r="AK32" i="13"/>
  <c r="L25" i="17" s="1"/>
  <c r="J23" i="18" s="1"/>
  <c r="AL32" i="13"/>
  <c r="M25" i="17" s="1"/>
  <c r="K23" i="18" s="1"/>
  <c r="AM32" i="13"/>
  <c r="N25" i="17" s="1"/>
  <c r="L23" i="18" s="1"/>
  <c r="AN32" i="13"/>
  <c r="O25" i="17" s="1"/>
  <c r="M23" i="18" s="1"/>
  <c r="AO32" i="13"/>
  <c r="P25" i="17" s="1"/>
  <c r="N23" i="18" s="1"/>
  <c r="AP32" i="13"/>
  <c r="Q25" i="17" s="1"/>
  <c r="O23" i="18" s="1"/>
  <c r="AQ32" i="13"/>
  <c r="R25" i="17" s="1"/>
  <c r="P23" i="18" s="1"/>
  <c r="AR32" i="13"/>
  <c r="S25" i="17" s="1"/>
  <c r="Q23" i="18" s="1"/>
  <c r="AS32" i="13"/>
  <c r="T25" i="17" s="1"/>
  <c r="R23" i="18" s="1"/>
  <c r="AT32" i="13"/>
  <c r="U25" i="17" s="1"/>
  <c r="S23" i="18" s="1"/>
  <c r="AI33" i="13"/>
  <c r="J26" i="17" s="1"/>
  <c r="H24" i="18" s="1"/>
  <c r="AJ33" i="13"/>
  <c r="K26" i="17" s="1"/>
  <c r="I24" i="18" s="1"/>
  <c r="AK33" i="13"/>
  <c r="L26" i="17" s="1"/>
  <c r="J24" i="18" s="1"/>
  <c r="AL33" i="13"/>
  <c r="M26" i="17" s="1"/>
  <c r="K24" i="18" s="1"/>
  <c r="AM33" i="13"/>
  <c r="N26" i="17" s="1"/>
  <c r="L24" i="18" s="1"/>
  <c r="AN33" i="13"/>
  <c r="O26" i="17" s="1"/>
  <c r="M24" i="18" s="1"/>
  <c r="AO33" i="13"/>
  <c r="P26" i="17" s="1"/>
  <c r="N24" i="18" s="1"/>
  <c r="AP33" i="13"/>
  <c r="Q26" i="17" s="1"/>
  <c r="O24" i="18" s="1"/>
  <c r="AQ33" i="13"/>
  <c r="R26" i="17" s="1"/>
  <c r="P24" i="18" s="1"/>
  <c r="AR33" i="13"/>
  <c r="S26" i="17" s="1"/>
  <c r="Q24" i="18" s="1"/>
  <c r="AS33" i="13"/>
  <c r="T26" i="17" s="1"/>
  <c r="R24" i="18" s="1"/>
  <c r="AT33" i="13"/>
  <c r="U26" i="17" s="1"/>
  <c r="S24" i="18" s="1"/>
  <c r="AI34" i="13"/>
  <c r="J27" i="17" s="1"/>
  <c r="H25" i="18" s="1"/>
  <c r="AJ34" i="13"/>
  <c r="K27" i="17" s="1"/>
  <c r="I25" i="18" s="1"/>
  <c r="AK34" i="13"/>
  <c r="L27" i="17" s="1"/>
  <c r="J25" i="18" s="1"/>
  <c r="AL34" i="13"/>
  <c r="M27" i="17" s="1"/>
  <c r="K25" i="18" s="1"/>
  <c r="AM34" i="13"/>
  <c r="N27" i="17" s="1"/>
  <c r="L25" i="18" s="1"/>
  <c r="AN34" i="13"/>
  <c r="O27" i="17" s="1"/>
  <c r="M25" i="18" s="1"/>
  <c r="AO34" i="13"/>
  <c r="P27" i="17" s="1"/>
  <c r="N25" i="18" s="1"/>
  <c r="AP34" i="13"/>
  <c r="Q27" i="17" s="1"/>
  <c r="O25" i="18" s="1"/>
  <c r="AQ34" i="13"/>
  <c r="R27" i="17" s="1"/>
  <c r="P25" i="18" s="1"/>
  <c r="AR34" i="13"/>
  <c r="S27" i="17" s="1"/>
  <c r="Q25" i="18" s="1"/>
  <c r="AS34" i="13"/>
  <c r="T27" i="17" s="1"/>
  <c r="R25" i="18" s="1"/>
  <c r="AT34" i="13"/>
  <c r="U27" i="17" s="1"/>
  <c r="S25" i="18" s="1"/>
  <c r="AI35" i="13"/>
  <c r="J28" i="17" s="1"/>
  <c r="H26" i="18" s="1"/>
  <c r="AJ35" i="13"/>
  <c r="K28" i="17" s="1"/>
  <c r="I26" i="18" s="1"/>
  <c r="AK35" i="13"/>
  <c r="L28" i="17" s="1"/>
  <c r="J26" i="18" s="1"/>
  <c r="AL35" i="13"/>
  <c r="M28" i="17" s="1"/>
  <c r="K26" i="18" s="1"/>
  <c r="AM35" i="13"/>
  <c r="N28" i="17" s="1"/>
  <c r="L26" i="18" s="1"/>
  <c r="AN35" i="13"/>
  <c r="O28" i="17" s="1"/>
  <c r="M26" i="18" s="1"/>
  <c r="AO35" i="13"/>
  <c r="P28" i="17" s="1"/>
  <c r="N26" i="18" s="1"/>
  <c r="AP35" i="13"/>
  <c r="Q28" i="17" s="1"/>
  <c r="O26" i="18" s="1"/>
  <c r="AQ35" i="13"/>
  <c r="R28" i="17" s="1"/>
  <c r="P26" i="18" s="1"/>
  <c r="AR35" i="13"/>
  <c r="S28" i="17" s="1"/>
  <c r="Q26" i="18" s="1"/>
  <c r="AS35" i="13"/>
  <c r="T28" i="17" s="1"/>
  <c r="R26" i="18" s="1"/>
  <c r="AT35" i="13"/>
  <c r="U28" i="17" s="1"/>
  <c r="S26" i="18" s="1"/>
  <c r="AI36" i="13"/>
  <c r="J29" i="17" s="1"/>
  <c r="H27" i="18" s="1"/>
  <c r="AJ36" i="13"/>
  <c r="K29" i="17" s="1"/>
  <c r="I27" i="18" s="1"/>
  <c r="AK36" i="13"/>
  <c r="L29" i="17" s="1"/>
  <c r="J27" i="18" s="1"/>
  <c r="AL36" i="13"/>
  <c r="M29" i="17" s="1"/>
  <c r="K27" i="18" s="1"/>
  <c r="AM36" i="13"/>
  <c r="N29" i="17" s="1"/>
  <c r="L27" i="18" s="1"/>
  <c r="AN36" i="13"/>
  <c r="O29" i="17" s="1"/>
  <c r="M27" i="18" s="1"/>
  <c r="AO36" i="13"/>
  <c r="P29" i="17" s="1"/>
  <c r="N27" i="18" s="1"/>
  <c r="AP36" i="13"/>
  <c r="Q29" i="17" s="1"/>
  <c r="O27" i="18" s="1"/>
  <c r="AQ36" i="13"/>
  <c r="R29" i="17" s="1"/>
  <c r="P27" i="18" s="1"/>
  <c r="AR36" i="13"/>
  <c r="S29" i="17" s="1"/>
  <c r="Q27" i="18" s="1"/>
  <c r="AS36" i="13"/>
  <c r="T29" i="17" s="1"/>
  <c r="R27" i="18" s="1"/>
  <c r="AT36" i="13"/>
  <c r="U29" i="17" s="1"/>
  <c r="S27" i="18" s="1"/>
  <c r="AI37" i="13"/>
  <c r="J30" i="17" s="1"/>
  <c r="H28" i="18" s="1"/>
  <c r="AJ37" i="13"/>
  <c r="K30" i="17" s="1"/>
  <c r="I28" i="18" s="1"/>
  <c r="AK37" i="13"/>
  <c r="L30" i="17" s="1"/>
  <c r="J28" i="18" s="1"/>
  <c r="AL37" i="13"/>
  <c r="M30" i="17" s="1"/>
  <c r="K28" i="18" s="1"/>
  <c r="AM37" i="13"/>
  <c r="N30" i="17" s="1"/>
  <c r="L28" i="18" s="1"/>
  <c r="AN37" i="13"/>
  <c r="O30" i="17" s="1"/>
  <c r="M28" i="18" s="1"/>
  <c r="AO37" i="13"/>
  <c r="P30" i="17" s="1"/>
  <c r="N28" i="18" s="1"/>
  <c r="AP37" i="13"/>
  <c r="Q30" i="17" s="1"/>
  <c r="O28" i="18" s="1"/>
  <c r="AQ37" i="13"/>
  <c r="R30" i="17" s="1"/>
  <c r="P28" i="18" s="1"/>
  <c r="AR37" i="13"/>
  <c r="S30" i="17" s="1"/>
  <c r="Q28" i="18" s="1"/>
  <c r="AS37" i="13"/>
  <c r="T30" i="17" s="1"/>
  <c r="R28" i="18" s="1"/>
  <c r="AT37" i="13"/>
  <c r="U30" i="17" s="1"/>
  <c r="S28" i="18" s="1"/>
  <c r="AI38" i="13"/>
  <c r="J31" i="17" s="1"/>
  <c r="H29" i="18" s="1"/>
  <c r="AJ38" i="13"/>
  <c r="K31" i="17" s="1"/>
  <c r="I29" i="18" s="1"/>
  <c r="AK38" i="13"/>
  <c r="L31" i="17" s="1"/>
  <c r="J29" i="18" s="1"/>
  <c r="AL38" i="13"/>
  <c r="M31" i="17" s="1"/>
  <c r="K29" i="18" s="1"/>
  <c r="AM38" i="13"/>
  <c r="N31" i="17" s="1"/>
  <c r="L29" i="18" s="1"/>
  <c r="AN38" i="13"/>
  <c r="O31" i="17" s="1"/>
  <c r="M29" i="18" s="1"/>
  <c r="AO38" i="13"/>
  <c r="P31" i="17" s="1"/>
  <c r="N29" i="18" s="1"/>
  <c r="AP38" i="13"/>
  <c r="Q31" i="17" s="1"/>
  <c r="O29" i="18" s="1"/>
  <c r="AQ38" i="13"/>
  <c r="R31" i="17" s="1"/>
  <c r="P29" i="18" s="1"/>
  <c r="AR38" i="13"/>
  <c r="S31" i="17" s="1"/>
  <c r="Q29" i="18" s="1"/>
  <c r="AS38" i="13"/>
  <c r="T31" i="17" s="1"/>
  <c r="R29" i="18" s="1"/>
  <c r="AT38" i="13"/>
  <c r="U31" i="17" s="1"/>
  <c r="S29" i="18" s="1"/>
  <c r="J32" i="17"/>
  <c r="H30" i="18" s="1"/>
  <c r="K32" i="17"/>
  <c r="I30" i="18" s="1"/>
  <c r="L32" i="17"/>
  <c r="J30" i="18" s="1"/>
  <c r="M32" i="17"/>
  <c r="K30" i="18" s="1"/>
  <c r="N32" i="17"/>
  <c r="L30" i="18" s="1"/>
  <c r="O32" i="17"/>
  <c r="M30" i="18" s="1"/>
  <c r="P32" i="17"/>
  <c r="N30" i="18" s="1"/>
  <c r="Q32" i="17"/>
  <c r="O30" i="18" s="1"/>
  <c r="R32" i="17"/>
  <c r="P30" i="18" s="1"/>
  <c r="S32" i="17"/>
  <c r="Q30" i="18" s="1"/>
  <c r="T32" i="17"/>
  <c r="R30" i="18" s="1"/>
  <c r="U32" i="17"/>
  <c r="S30" i="18" s="1"/>
  <c r="AI40" i="13"/>
  <c r="J33" i="17" s="1"/>
  <c r="H31" i="18" s="1"/>
  <c r="AJ40" i="13"/>
  <c r="K33" i="17" s="1"/>
  <c r="I31" i="18" s="1"/>
  <c r="AK40" i="13"/>
  <c r="L33" i="17" s="1"/>
  <c r="J31" i="18" s="1"/>
  <c r="AL40" i="13"/>
  <c r="M33" i="17" s="1"/>
  <c r="K31" i="18" s="1"/>
  <c r="AM40" i="13"/>
  <c r="N33" i="17" s="1"/>
  <c r="L31" i="18" s="1"/>
  <c r="AN40" i="13"/>
  <c r="O33" i="17" s="1"/>
  <c r="M31" i="18" s="1"/>
  <c r="AO40" i="13"/>
  <c r="P33" i="17" s="1"/>
  <c r="N31" i="18" s="1"/>
  <c r="AP40" i="13"/>
  <c r="Q33" i="17" s="1"/>
  <c r="O31" i="18" s="1"/>
  <c r="AQ40" i="13"/>
  <c r="R33" i="17" s="1"/>
  <c r="P31" i="18" s="1"/>
  <c r="AR40" i="13"/>
  <c r="S33" i="17" s="1"/>
  <c r="Q31" i="18" s="1"/>
  <c r="AS40" i="13"/>
  <c r="T33" i="17" s="1"/>
  <c r="R31" i="18" s="1"/>
  <c r="AT40" i="13"/>
  <c r="U33" i="17" s="1"/>
  <c r="S31" i="18" s="1"/>
  <c r="AI41" i="13"/>
  <c r="J34" i="17" s="1"/>
  <c r="H32" i="18" s="1"/>
  <c r="AJ41" i="13"/>
  <c r="K34" i="17" s="1"/>
  <c r="I32" i="18" s="1"/>
  <c r="AK41" i="13"/>
  <c r="L34" i="17" s="1"/>
  <c r="J32" i="18" s="1"/>
  <c r="AL41" i="13"/>
  <c r="M34" i="17" s="1"/>
  <c r="K32" i="18" s="1"/>
  <c r="AM41" i="13"/>
  <c r="N34" i="17" s="1"/>
  <c r="L32" i="18" s="1"/>
  <c r="AN41" i="13"/>
  <c r="O34" i="17" s="1"/>
  <c r="M32" i="18" s="1"/>
  <c r="AO41" i="13"/>
  <c r="P34" i="17" s="1"/>
  <c r="N32" i="18" s="1"/>
  <c r="AP41" i="13"/>
  <c r="Q34" i="17" s="1"/>
  <c r="O32" i="18" s="1"/>
  <c r="AQ41" i="13"/>
  <c r="R34" i="17" s="1"/>
  <c r="P32" i="18" s="1"/>
  <c r="AR41" i="13"/>
  <c r="S34" i="17" s="1"/>
  <c r="Q32" i="18" s="1"/>
  <c r="AS41" i="13"/>
  <c r="T34" i="17" s="1"/>
  <c r="R32" i="18" s="1"/>
  <c r="AT41" i="13"/>
  <c r="U34" i="17" s="1"/>
  <c r="S32" i="18" s="1"/>
  <c r="AI42" i="13"/>
  <c r="J35" i="17" s="1"/>
  <c r="H33" i="18" s="1"/>
  <c r="AJ42" i="13"/>
  <c r="K35" i="17" s="1"/>
  <c r="I33" i="18" s="1"/>
  <c r="AK42" i="13"/>
  <c r="L35" i="17" s="1"/>
  <c r="J33" i="18" s="1"/>
  <c r="AL42" i="13"/>
  <c r="M35" i="17" s="1"/>
  <c r="K33" i="18" s="1"/>
  <c r="AM42" i="13"/>
  <c r="N35" i="17" s="1"/>
  <c r="L33" i="18" s="1"/>
  <c r="AN42" i="13"/>
  <c r="O35" i="17" s="1"/>
  <c r="M33" i="18" s="1"/>
  <c r="AO42" i="13"/>
  <c r="P35" i="17" s="1"/>
  <c r="N33" i="18" s="1"/>
  <c r="AP42" i="13"/>
  <c r="Q35" i="17" s="1"/>
  <c r="O33" i="18" s="1"/>
  <c r="AQ42" i="13"/>
  <c r="R35" i="17" s="1"/>
  <c r="P33" i="18" s="1"/>
  <c r="AR42" i="13"/>
  <c r="S35" i="17" s="1"/>
  <c r="Q33" i="18" s="1"/>
  <c r="AS42" i="13"/>
  <c r="T35" i="17" s="1"/>
  <c r="R33" i="18" s="1"/>
  <c r="AT42" i="13"/>
  <c r="U35" i="17" s="1"/>
  <c r="S33" i="18" s="1"/>
  <c r="AI43" i="13"/>
  <c r="J36" i="17" s="1"/>
  <c r="H34" i="18" s="1"/>
  <c r="AJ43" i="13"/>
  <c r="K36" i="17" s="1"/>
  <c r="I34" i="18" s="1"/>
  <c r="AK43" i="13"/>
  <c r="L36" i="17" s="1"/>
  <c r="J34" i="18" s="1"/>
  <c r="AL43" i="13"/>
  <c r="M36" i="17" s="1"/>
  <c r="K34" i="18" s="1"/>
  <c r="AM43" i="13"/>
  <c r="N36" i="17" s="1"/>
  <c r="L34" i="18" s="1"/>
  <c r="AN43" i="13"/>
  <c r="O36" i="17" s="1"/>
  <c r="M34" i="18" s="1"/>
  <c r="AO43" i="13"/>
  <c r="P36" i="17" s="1"/>
  <c r="N34" i="18" s="1"/>
  <c r="AP43" i="13"/>
  <c r="Q36" i="17" s="1"/>
  <c r="O34" i="18" s="1"/>
  <c r="AQ43" i="13"/>
  <c r="R36" i="17" s="1"/>
  <c r="P34" i="18" s="1"/>
  <c r="AR43" i="13"/>
  <c r="S36" i="17" s="1"/>
  <c r="Q34" i="18" s="1"/>
  <c r="AS43" i="13"/>
  <c r="T36" i="17" s="1"/>
  <c r="R34" i="18" s="1"/>
  <c r="AT43" i="13"/>
  <c r="U36" i="17" s="1"/>
  <c r="S34" i="18" s="1"/>
  <c r="AI46" i="13"/>
  <c r="J39" i="17" s="1"/>
  <c r="H37" i="18" s="1"/>
  <c r="AJ46" i="13"/>
  <c r="K39" i="17" s="1"/>
  <c r="I37" i="18" s="1"/>
  <c r="AK46" i="13"/>
  <c r="L39" i="17" s="1"/>
  <c r="J37" i="18" s="1"/>
  <c r="AL46" i="13"/>
  <c r="M39" i="17" s="1"/>
  <c r="K37" i="18" s="1"/>
  <c r="AM46" i="13"/>
  <c r="N39" i="17" s="1"/>
  <c r="L37" i="18" s="1"/>
  <c r="AN46" i="13"/>
  <c r="O39" i="17" s="1"/>
  <c r="M37" i="18" s="1"/>
  <c r="AO46" i="13"/>
  <c r="P39" i="17" s="1"/>
  <c r="N37" i="18" s="1"/>
  <c r="AP46" i="13"/>
  <c r="Q39" i="17" s="1"/>
  <c r="O37" i="18" s="1"/>
  <c r="AQ46" i="13"/>
  <c r="R39" i="17" s="1"/>
  <c r="P37" i="18" s="1"/>
  <c r="AR46" i="13"/>
  <c r="S39" i="17" s="1"/>
  <c r="Q37" i="18" s="1"/>
  <c r="AS46" i="13"/>
  <c r="T39" i="17" s="1"/>
  <c r="R37" i="18" s="1"/>
  <c r="AT46" i="13"/>
  <c r="U39" i="17" s="1"/>
  <c r="S37" i="18" s="1"/>
  <c r="AI48" i="13"/>
  <c r="J41" i="17" s="1"/>
  <c r="H39" i="18" s="1"/>
  <c r="AJ48" i="13"/>
  <c r="K41" i="17" s="1"/>
  <c r="I39" i="18" s="1"/>
  <c r="AK48" i="13"/>
  <c r="L41" i="17" s="1"/>
  <c r="J39" i="18" s="1"/>
  <c r="AL48" i="13"/>
  <c r="M41" i="17" s="1"/>
  <c r="K39" i="18" s="1"/>
  <c r="AM48" i="13"/>
  <c r="N41" i="17" s="1"/>
  <c r="L39" i="18" s="1"/>
  <c r="AN48" i="13"/>
  <c r="O41" i="17" s="1"/>
  <c r="M39" i="18" s="1"/>
  <c r="AO48" i="13"/>
  <c r="P41" i="17" s="1"/>
  <c r="N39" i="18" s="1"/>
  <c r="AP48" i="13"/>
  <c r="Q41" i="17" s="1"/>
  <c r="O39" i="18" s="1"/>
  <c r="AQ48" i="13"/>
  <c r="R41" i="17" s="1"/>
  <c r="P39" i="18" s="1"/>
  <c r="AR48" i="13"/>
  <c r="S41" i="17" s="1"/>
  <c r="Q39" i="18" s="1"/>
  <c r="AS48" i="13"/>
  <c r="T41" i="17" s="1"/>
  <c r="R39" i="18" s="1"/>
  <c r="AT48" i="13"/>
  <c r="U41" i="17" s="1"/>
  <c r="S39" i="18" s="1"/>
  <c r="AI9" i="12"/>
  <c r="J42" i="17" s="1"/>
  <c r="H40" i="18" s="1"/>
  <c r="AJ9" i="12"/>
  <c r="K42" i="17" s="1"/>
  <c r="I40" i="18" s="1"/>
  <c r="AK9" i="12"/>
  <c r="L42" i="17" s="1"/>
  <c r="J40" i="18" s="1"/>
  <c r="AL9" i="12"/>
  <c r="M42" i="17" s="1"/>
  <c r="K40" i="18" s="1"/>
  <c r="AM9" i="12"/>
  <c r="N42" i="17" s="1"/>
  <c r="L40" i="18" s="1"/>
  <c r="AN9" i="12"/>
  <c r="O42" i="17" s="1"/>
  <c r="M40" i="18" s="1"/>
  <c r="AO9" i="12"/>
  <c r="P42" i="17" s="1"/>
  <c r="N40" i="18" s="1"/>
  <c r="AP9" i="12"/>
  <c r="Q42" i="17" s="1"/>
  <c r="O40" i="18" s="1"/>
  <c r="AQ9" i="12"/>
  <c r="R42" i="17" s="1"/>
  <c r="P40" i="18" s="1"/>
  <c r="AR9" i="12"/>
  <c r="S42" i="17" s="1"/>
  <c r="Q40" i="18" s="1"/>
  <c r="AS9" i="12"/>
  <c r="T42" i="17" s="1"/>
  <c r="R40" i="18" s="1"/>
  <c r="AT9" i="12"/>
  <c r="U42" i="17" s="1"/>
  <c r="S40" i="18" s="1"/>
  <c r="AI10" i="12"/>
  <c r="J43" i="17" s="1"/>
  <c r="H41" i="18" s="1"/>
  <c r="AJ10" i="12"/>
  <c r="K43" i="17" s="1"/>
  <c r="I41" i="18" s="1"/>
  <c r="AK10" i="12"/>
  <c r="L43" i="17" s="1"/>
  <c r="J41" i="18" s="1"/>
  <c r="AL10" i="12"/>
  <c r="M43" i="17" s="1"/>
  <c r="K41" i="18" s="1"/>
  <c r="AM10" i="12"/>
  <c r="N43" i="17" s="1"/>
  <c r="L41" i="18" s="1"/>
  <c r="AN10" i="12"/>
  <c r="O43" i="17" s="1"/>
  <c r="M41" i="18" s="1"/>
  <c r="AO10" i="12"/>
  <c r="P43" i="17" s="1"/>
  <c r="N41" i="18" s="1"/>
  <c r="AP10" i="12"/>
  <c r="Q43" i="17" s="1"/>
  <c r="O41" i="18" s="1"/>
  <c r="AQ10" i="12"/>
  <c r="R43" i="17" s="1"/>
  <c r="P41" i="18" s="1"/>
  <c r="AR10" i="12"/>
  <c r="S43" i="17" s="1"/>
  <c r="Q41" i="18" s="1"/>
  <c r="AS10" i="12"/>
  <c r="T43" i="17" s="1"/>
  <c r="R41" i="18" s="1"/>
  <c r="AT10" i="12"/>
  <c r="U43" i="17" s="1"/>
  <c r="S41" i="18" s="1"/>
  <c r="AI11" i="12"/>
  <c r="J44" i="17" s="1"/>
  <c r="H42" i="18" s="1"/>
  <c r="AJ11" i="12"/>
  <c r="K44" i="17" s="1"/>
  <c r="I42" i="18" s="1"/>
  <c r="AK11" i="12"/>
  <c r="L44" i="17" s="1"/>
  <c r="J42" i="18" s="1"/>
  <c r="AL11" i="12"/>
  <c r="M44" i="17" s="1"/>
  <c r="K42" i="18" s="1"/>
  <c r="AM11" i="12"/>
  <c r="N44" i="17" s="1"/>
  <c r="L42" i="18" s="1"/>
  <c r="AN11" i="12"/>
  <c r="O44" i="17" s="1"/>
  <c r="M42" i="18" s="1"/>
  <c r="AO11" i="12"/>
  <c r="P44" i="17" s="1"/>
  <c r="N42" i="18" s="1"/>
  <c r="AP11" i="12"/>
  <c r="Q44" i="17" s="1"/>
  <c r="O42" i="18" s="1"/>
  <c r="AQ11" i="12"/>
  <c r="R44" i="17" s="1"/>
  <c r="P42" i="18" s="1"/>
  <c r="AR11" i="12"/>
  <c r="S44" i="17" s="1"/>
  <c r="Q42" i="18" s="1"/>
  <c r="AS11" i="12"/>
  <c r="T44" i="17" s="1"/>
  <c r="R42" i="18" s="1"/>
  <c r="AT11" i="12"/>
  <c r="U44" i="17" s="1"/>
  <c r="S42" i="18" s="1"/>
  <c r="AI19" i="12"/>
  <c r="J52" i="17" s="1"/>
  <c r="H50" i="18" s="1"/>
  <c r="AJ19" i="12"/>
  <c r="K52" i="17" s="1"/>
  <c r="I50" i="18" s="1"/>
  <c r="AK19" i="12"/>
  <c r="L52" i="17" s="1"/>
  <c r="J50" i="18" s="1"/>
  <c r="AL19" i="12"/>
  <c r="M52" i="17" s="1"/>
  <c r="K50" i="18" s="1"/>
  <c r="AM19" i="12"/>
  <c r="N52" i="17" s="1"/>
  <c r="L50" i="18" s="1"/>
  <c r="AN19" i="12"/>
  <c r="O52" i="17" s="1"/>
  <c r="M50" i="18" s="1"/>
  <c r="AO19" i="12"/>
  <c r="P52" i="17" s="1"/>
  <c r="N50" i="18" s="1"/>
  <c r="AP19" i="12"/>
  <c r="Q52" i="17" s="1"/>
  <c r="O50" i="18" s="1"/>
  <c r="AQ19" i="12"/>
  <c r="R52" i="17" s="1"/>
  <c r="P50" i="18" s="1"/>
  <c r="AR19" i="12"/>
  <c r="S52" i="17" s="1"/>
  <c r="Q50" i="18" s="1"/>
  <c r="AS19" i="12"/>
  <c r="T52" i="17" s="1"/>
  <c r="R50" i="18" s="1"/>
  <c r="AT19" i="12"/>
  <c r="U52" i="17" s="1"/>
  <c r="S50" i="18" s="1"/>
  <c r="AI23" i="12"/>
  <c r="J53" i="17" s="1"/>
  <c r="H51" i="18" s="1"/>
  <c r="AJ23" i="12"/>
  <c r="K53" i="17" s="1"/>
  <c r="I51" i="18" s="1"/>
  <c r="AK23" i="12"/>
  <c r="L53" i="17" s="1"/>
  <c r="J51" i="18" s="1"/>
  <c r="AL23" i="12"/>
  <c r="M53" i="17" s="1"/>
  <c r="K51" i="18" s="1"/>
  <c r="AM23" i="12"/>
  <c r="N53" i="17" s="1"/>
  <c r="L51" i="18" s="1"/>
  <c r="AN23" i="12"/>
  <c r="O53" i="17" s="1"/>
  <c r="M51" i="18" s="1"/>
  <c r="AO23" i="12"/>
  <c r="P53" i="17" s="1"/>
  <c r="N51" i="18" s="1"/>
  <c r="AP23" i="12"/>
  <c r="Q53" i="17" s="1"/>
  <c r="O51" i="18" s="1"/>
  <c r="AQ23" i="12"/>
  <c r="R53" i="17" s="1"/>
  <c r="P51" i="18" s="1"/>
  <c r="AR23" i="12"/>
  <c r="S53" i="17" s="1"/>
  <c r="Q51" i="18" s="1"/>
  <c r="AS23" i="12"/>
  <c r="T53" i="17" s="1"/>
  <c r="R51" i="18" s="1"/>
  <c r="AT23" i="12"/>
  <c r="U53" i="17" s="1"/>
  <c r="S51" i="18" s="1"/>
  <c r="AI24" i="12"/>
  <c r="J54" i="17" s="1"/>
  <c r="H52" i="18" s="1"/>
  <c r="AJ24" i="12"/>
  <c r="K54" i="17" s="1"/>
  <c r="I52" i="18" s="1"/>
  <c r="AK24" i="12"/>
  <c r="L54" i="17" s="1"/>
  <c r="J52" i="18" s="1"/>
  <c r="AL24" i="12"/>
  <c r="M54" i="17" s="1"/>
  <c r="K52" i="18" s="1"/>
  <c r="AM24" i="12"/>
  <c r="N54" i="17" s="1"/>
  <c r="L52" i="18" s="1"/>
  <c r="AN24" i="12"/>
  <c r="O54" i="17" s="1"/>
  <c r="M52" i="18" s="1"/>
  <c r="AO24" i="12"/>
  <c r="P54" i="17" s="1"/>
  <c r="N52" i="18" s="1"/>
  <c r="AP24" i="12"/>
  <c r="Q54" i="17" s="1"/>
  <c r="O52" i="18" s="1"/>
  <c r="AQ24" i="12"/>
  <c r="R54" i="17" s="1"/>
  <c r="P52" i="18" s="1"/>
  <c r="AR24" i="12"/>
  <c r="S54" i="17" s="1"/>
  <c r="Q52" i="18" s="1"/>
  <c r="AS24" i="12"/>
  <c r="T54" i="17" s="1"/>
  <c r="R52" i="18" s="1"/>
  <c r="AT24" i="12"/>
  <c r="U54" i="17" s="1"/>
  <c r="S52" i="18" s="1"/>
  <c r="AI25" i="12"/>
  <c r="J55" i="17" s="1"/>
  <c r="H53" i="18" s="1"/>
  <c r="AJ25" i="12"/>
  <c r="K55" i="17" s="1"/>
  <c r="I53" i="18" s="1"/>
  <c r="AK25" i="12"/>
  <c r="L55" i="17" s="1"/>
  <c r="J53" i="18" s="1"/>
  <c r="AL25" i="12"/>
  <c r="M55" i="17" s="1"/>
  <c r="K53" i="18" s="1"/>
  <c r="AM25" i="12"/>
  <c r="N55" i="17" s="1"/>
  <c r="L53" i="18" s="1"/>
  <c r="AN25" i="12"/>
  <c r="O55" i="17" s="1"/>
  <c r="M53" i="18" s="1"/>
  <c r="AO25" i="12"/>
  <c r="P55" i="17" s="1"/>
  <c r="N53" i="18" s="1"/>
  <c r="AP25" i="12"/>
  <c r="Q55" i="17" s="1"/>
  <c r="O53" i="18" s="1"/>
  <c r="AQ25" i="12"/>
  <c r="R55" i="17" s="1"/>
  <c r="P53" i="18" s="1"/>
  <c r="AR25" i="12"/>
  <c r="S55" i="17" s="1"/>
  <c r="Q53" i="18" s="1"/>
  <c r="AS25" i="12"/>
  <c r="T55" i="17" s="1"/>
  <c r="R53" i="18" s="1"/>
  <c r="AT25" i="12"/>
  <c r="U55" i="17" s="1"/>
  <c r="S53" i="18" s="1"/>
  <c r="AI26" i="12"/>
  <c r="J56" i="17" s="1"/>
  <c r="H54" i="18" s="1"/>
  <c r="AJ26" i="12"/>
  <c r="K56" i="17" s="1"/>
  <c r="I54" i="18" s="1"/>
  <c r="AK26" i="12"/>
  <c r="L56" i="17" s="1"/>
  <c r="J54" i="18" s="1"/>
  <c r="AL26" i="12"/>
  <c r="M56" i="17" s="1"/>
  <c r="K54" i="18" s="1"/>
  <c r="AM26" i="12"/>
  <c r="N56" i="17" s="1"/>
  <c r="L54" i="18" s="1"/>
  <c r="AN26" i="12"/>
  <c r="O56" i="17" s="1"/>
  <c r="M54" i="18" s="1"/>
  <c r="AO26" i="12"/>
  <c r="P56" i="17" s="1"/>
  <c r="N54" i="18" s="1"/>
  <c r="AP26" i="12"/>
  <c r="Q56" i="17" s="1"/>
  <c r="O54" i="18" s="1"/>
  <c r="AQ26" i="12"/>
  <c r="R56" i="17" s="1"/>
  <c r="P54" i="18" s="1"/>
  <c r="AR26" i="12"/>
  <c r="S56" i="17" s="1"/>
  <c r="Q54" i="18" s="1"/>
  <c r="AS26" i="12"/>
  <c r="T56" i="17" s="1"/>
  <c r="R54" i="18" s="1"/>
  <c r="AT26" i="12"/>
  <c r="U56" i="17" s="1"/>
  <c r="S54" i="18" s="1"/>
  <c r="AI27" i="12"/>
  <c r="J57" i="17" s="1"/>
  <c r="H55" i="18" s="1"/>
  <c r="AJ27" i="12"/>
  <c r="K57" i="17" s="1"/>
  <c r="I55" i="18" s="1"/>
  <c r="AK27" i="12"/>
  <c r="L57" i="17" s="1"/>
  <c r="J55" i="18" s="1"/>
  <c r="AL27" i="12"/>
  <c r="M57" i="17" s="1"/>
  <c r="K55" i="18" s="1"/>
  <c r="AM27" i="12"/>
  <c r="N57" i="17" s="1"/>
  <c r="L55" i="18" s="1"/>
  <c r="AN27" i="12"/>
  <c r="O57" i="17" s="1"/>
  <c r="M55" i="18" s="1"/>
  <c r="AO27" i="12"/>
  <c r="P57" i="17" s="1"/>
  <c r="N55" i="18" s="1"/>
  <c r="AP27" i="12"/>
  <c r="Q57" i="17" s="1"/>
  <c r="O55" i="18" s="1"/>
  <c r="AQ27" i="12"/>
  <c r="R57" i="17" s="1"/>
  <c r="P55" i="18" s="1"/>
  <c r="AR27" i="12"/>
  <c r="S57" i="17" s="1"/>
  <c r="Q55" i="18" s="1"/>
  <c r="AS27" i="12"/>
  <c r="T57" i="17" s="1"/>
  <c r="R55" i="18" s="1"/>
  <c r="AT27" i="12"/>
  <c r="U57" i="17" s="1"/>
  <c r="S55" i="18" s="1"/>
  <c r="AI28" i="12"/>
  <c r="J58" i="17" s="1"/>
  <c r="H56" i="18" s="1"/>
  <c r="AJ28" i="12"/>
  <c r="K58" i="17" s="1"/>
  <c r="I56" i="18" s="1"/>
  <c r="AK28" i="12"/>
  <c r="L58" i="17" s="1"/>
  <c r="J56" i="18" s="1"/>
  <c r="AL28" i="12"/>
  <c r="M58" i="17" s="1"/>
  <c r="K56" i="18" s="1"/>
  <c r="AM28" i="12"/>
  <c r="N58" i="17" s="1"/>
  <c r="L56" i="18" s="1"/>
  <c r="AN28" i="12"/>
  <c r="O58" i="17" s="1"/>
  <c r="M56" i="18" s="1"/>
  <c r="AO28" i="12"/>
  <c r="P58" i="17" s="1"/>
  <c r="N56" i="18" s="1"/>
  <c r="AP28" i="12"/>
  <c r="Q58" i="17" s="1"/>
  <c r="O56" i="18" s="1"/>
  <c r="AQ28" i="12"/>
  <c r="R58" i="17" s="1"/>
  <c r="P56" i="18" s="1"/>
  <c r="AR28" i="12"/>
  <c r="S58" i="17" s="1"/>
  <c r="Q56" i="18" s="1"/>
  <c r="AS28" i="12"/>
  <c r="T58" i="17" s="1"/>
  <c r="R56" i="18" s="1"/>
  <c r="AT28" i="12"/>
  <c r="U58" i="17" s="1"/>
  <c r="S56" i="18" s="1"/>
  <c r="AI29" i="12"/>
  <c r="J59" i="17" s="1"/>
  <c r="H57" i="18" s="1"/>
  <c r="AJ29" i="12"/>
  <c r="K59" i="17" s="1"/>
  <c r="I57" i="18" s="1"/>
  <c r="AK29" i="12"/>
  <c r="L59" i="17" s="1"/>
  <c r="J57" i="18" s="1"/>
  <c r="AL29" i="12"/>
  <c r="M59" i="17" s="1"/>
  <c r="K57" i="18" s="1"/>
  <c r="AM29" i="12"/>
  <c r="N59" i="17" s="1"/>
  <c r="L57" i="18" s="1"/>
  <c r="AN29" i="12"/>
  <c r="O59" i="17" s="1"/>
  <c r="M57" i="18" s="1"/>
  <c r="AO29" i="12"/>
  <c r="P59" i="17" s="1"/>
  <c r="N57" i="18" s="1"/>
  <c r="AP29" i="12"/>
  <c r="Q59" i="17" s="1"/>
  <c r="O57" i="18" s="1"/>
  <c r="AQ29" i="12"/>
  <c r="R59" i="17" s="1"/>
  <c r="P57" i="18" s="1"/>
  <c r="AR29" i="12"/>
  <c r="S59" i="17" s="1"/>
  <c r="Q57" i="18" s="1"/>
  <c r="AS29" i="12"/>
  <c r="T59" i="17" s="1"/>
  <c r="R57" i="18" s="1"/>
  <c r="AT29" i="12"/>
  <c r="U59" i="17" s="1"/>
  <c r="S57" i="18" s="1"/>
  <c r="AI30" i="12"/>
  <c r="J60" i="17" s="1"/>
  <c r="H58" i="18" s="1"/>
  <c r="AJ30" i="12"/>
  <c r="K60" i="17" s="1"/>
  <c r="I58" i="18" s="1"/>
  <c r="AK30" i="12"/>
  <c r="L60" i="17" s="1"/>
  <c r="J58" i="18" s="1"/>
  <c r="AL30" i="12"/>
  <c r="M60" i="17" s="1"/>
  <c r="K58" i="18" s="1"/>
  <c r="AM30" i="12"/>
  <c r="N60" i="17" s="1"/>
  <c r="L58" i="18" s="1"/>
  <c r="AN30" i="12"/>
  <c r="O60" i="17" s="1"/>
  <c r="M58" i="18" s="1"/>
  <c r="AO30" i="12"/>
  <c r="P60" i="17" s="1"/>
  <c r="N58" i="18" s="1"/>
  <c r="AP30" i="12"/>
  <c r="Q60" i="17" s="1"/>
  <c r="O58" i="18" s="1"/>
  <c r="AQ30" i="12"/>
  <c r="R60" i="17" s="1"/>
  <c r="P58" i="18" s="1"/>
  <c r="AR30" i="12"/>
  <c r="S60" i="17" s="1"/>
  <c r="Q58" i="18" s="1"/>
  <c r="AS30" i="12"/>
  <c r="T60" i="17" s="1"/>
  <c r="R58" i="18" s="1"/>
  <c r="AT30" i="12"/>
  <c r="U60" i="17" s="1"/>
  <c r="S58" i="18" s="1"/>
  <c r="AI31" i="12"/>
  <c r="J61" i="17" s="1"/>
  <c r="H59" i="18" s="1"/>
  <c r="AJ31" i="12"/>
  <c r="K61" i="17" s="1"/>
  <c r="I59" i="18" s="1"/>
  <c r="AK31" i="12"/>
  <c r="L61" i="17" s="1"/>
  <c r="J59" i="18" s="1"/>
  <c r="AL31" i="12"/>
  <c r="M61" i="17" s="1"/>
  <c r="K59" i="18" s="1"/>
  <c r="AM31" i="12"/>
  <c r="N61" i="17" s="1"/>
  <c r="L59" i="18" s="1"/>
  <c r="AN31" i="12"/>
  <c r="O61" i="17" s="1"/>
  <c r="M59" i="18" s="1"/>
  <c r="AO31" i="12"/>
  <c r="P61" i="17" s="1"/>
  <c r="N59" i="18" s="1"/>
  <c r="AP31" i="12"/>
  <c r="Q61" i="17" s="1"/>
  <c r="O59" i="18" s="1"/>
  <c r="AQ31" i="12"/>
  <c r="R61" i="17" s="1"/>
  <c r="P59" i="18" s="1"/>
  <c r="AR31" i="12"/>
  <c r="S61" i="17" s="1"/>
  <c r="Q59" i="18" s="1"/>
  <c r="AS31" i="12"/>
  <c r="T61" i="17" s="1"/>
  <c r="R59" i="18" s="1"/>
  <c r="AT31" i="12"/>
  <c r="U61" i="17" s="1"/>
  <c r="S59" i="18" s="1"/>
  <c r="AI34" i="12"/>
  <c r="J64" i="17" s="1"/>
  <c r="H62" i="18" s="1"/>
  <c r="AJ34" i="12"/>
  <c r="K64" i="17" s="1"/>
  <c r="I62" i="18" s="1"/>
  <c r="AK34" i="12"/>
  <c r="L64" i="17" s="1"/>
  <c r="J62" i="18" s="1"/>
  <c r="AL34" i="12"/>
  <c r="M64" i="17" s="1"/>
  <c r="K62" i="18" s="1"/>
  <c r="AM34" i="12"/>
  <c r="N64" i="17" s="1"/>
  <c r="L62" i="18" s="1"/>
  <c r="AN34" i="12"/>
  <c r="O64" i="17" s="1"/>
  <c r="M62" i="18" s="1"/>
  <c r="AO34" i="12"/>
  <c r="P64" i="17" s="1"/>
  <c r="N62" i="18" s="1"/>
  <c r="AP34" i="12"/>
  <c r="Q64" i="17" s="1"/>
  <c r="O62" i="18" s="1"/>
  <c r="AQ34" i="12"/>
  <c r="R64" i="17" s="1"/>
  <c r="P62" i="18" s="1"/>
  <c r="AR34" i="12"/>
  <c r="S64" i="17" s="1"/>
  <c r="Q62" i="18" s="1"/>
  <c r="AS34" i="12"/>
  <c r="T64" i="17" s="1"/>
  <c r="R62" i="18" s="1"/>
  <c r="AT34" i="12"/>
  <c r="U64" i="17" s="1"/>
  <c r="S62" i="18" s="1"/>
  <c r="AJ8" i="10"/>
  <c r="J66" i="17" s="1"/>
  <c r="H64" i="18" s="1"/>
  <c r="AK8" i="10"/>
  <c r="K66" i="17" s="1"/>
  <c r="I64" i="18" s="1"/>
  <c r="AL8" i="10"/>
  <c r="L66" i="17" s="1"/>
  <c r="J64" i="18" s="1"/>
  <c r="AM8" i="10"/>
  <c r="M66" i="17" s="1"/>
  <c r="K64" i="18" s="1"/>
  <c r="AN8" i="10"/>
  <c r="N66" i="17" s="1"/>
  <c r="L64" i="18" s="1"/>
  <c r="AO8" i="10"/>
  <c r="O66" i="17" s="1"/>
  <c r="M64" i="18" s="1"/>
  <c r="AP8" i="10"/>
  <c r="P66" i="17" s="1"/>
  <c r="N64" i="18" s="1"/>
  <c r="AQ8" i="10"/>
  <c r="Q66" i="17" s="1"/>
  <c r="O64" i="18" s="1"/>
  <c r="AR8" i="10"/>
  <c r="R66" i="17" s="1"/>
  <c r="P64" i="18" s="1"/>
  <c r="AS8" i="10"/>
  <c r="S66" i="17" s="1"/>
  <c r="Q64" i="18" s="1"/>
  <c r="AT8" i="10"/>
  <c r="T66" i="17" s="1"/>
  <c r="R64" i="18" s="1"/>
  <c r="AU8" i="10"/>
  <c r="U66" i="17" s="1"/>
  <c r="S64" i="18" s="1"/>
  <c r="AJ10" i="10"/>
  <c r="J67" i="17" s="1"/>
  <c r="H65" i="18" s="1"/>
  <c r="AK10" i="10"/>
  <c r="K67" i="17" s="1"/>
  <c r="I65" i="18" s="1"/>
  <c r="AL10" i="10"/>
  <c r="L67" i="17" s="1"/>
  <c r="J65" i="18" s="1"/>
  <c r="AM10" i="10"/>
  <c r="M67" i="17" s="1"/>
  <c r="K65" i="18" s="1"/>
  <c r="AN10" i="10"/>
  <c r="N67" i="17" s="1"/>
  <c r="L65" i="18" s="1"/>
  <c r="AO10" i="10"/>
  <c r="O67" i="17" s="1"/>
  <c r="M65" i="18" s="1"/>
  <c r="AP10" i="10"/>
  <c r="P67" i="17" s="1"/>
  <c r="N65" i="18" s="1"/>
  <c r="AQ10" i="10"/>
  <c r="Q67" i="17" s="1"/>
  <c r="O65" i="18" s="1"/>
  <c r="AR10" i="10"/>
  <c r="R67" i="17" s="1"/>
  <c r="P65" i="18" s="1"/>
  <c r="AS10" i="10"/>
  <c r="S67" i="17" s="1"/>
  <c r="Q65" i="18" s="1"/>
  <c r="AT10" i="10"/>
  <c r="T67" i="17" s="1"/>
  <c r="R65" i="18" s="1"/>
  <c r="AU10" i="10"/>
  <c r="U67" i="17" s="1"/>
  <c r="S65" i="18" s="1"/>
  <c r="AI10" i="9"/>
  <c r="J68" i="17" s="1"/>
  <c r="H66" i="18" s="1"/>
  <c r="AJ10" i="9"/>
  <c r="K68" i="17" s="1"/>
  <c r="I66" i="18" s="1"/>
  <c r="AK10" i="9"/>
  <c r="L68" i="17" s="1"/>
  <c r="J66" i="18" s="1"/>
  <c r="AL10" i="9"/>
  <c r="M68" i="17" s="1"/>
  <c r="K66" i="18" s="1"/>
  <c r="AM10" i="9"/>
  <c r="N68" i="17" s="1"/>
  <c r="L66" i="18" s="1"/>
  <c r="AN10" i="9"/>
  <c r="O68" i="17" s="1"/>
  <c r="M66" i="18" s="1"/>
  <c r="AO10" i="9"/>
  <c r="P68" i="17" s="1"/>
  <c r="N66" i="18" s="1"/>
  <c r="AP10" i="9"/>
  <c r="Q68" i="17" s="1"/>
  <c r="O66" i="18" s="1"/>
  <c r="AQ10" i="9"/>
  <c r="R68" i="17" s="1"/>
  <c r="P66" i="18" s="1"/>
  <c r="AR10" i="9"/>
  <c r="S68" i="17" s="1"/>
  <c r="Q66" i="18" s="1"/>
  <c r="AS10" i="9"/>
  <c r="T68" i="17" s="1"/>
  <c r="R66" i="18" s="1"/>
  <c r="AT10" i="9"/>
  <c r="U68" i="17" s="1"/>
  <c r="S66" i="18" s="1"/>
  <c r="AI11" i="9"/>
  <c r="J69" i="17" s="1"/>
  <c r="H67" i="18" s="1"/>
  <c r="AJ11" i="9"/>
  <c r="K69" i="17" s="1"/>
  <c r="I67" i="18" s="1"/>
  <c r="AK11" i="9"/>
  <c r="L69" i="17" s="1"/>
  <c r="J67" i="18" s="1"/>
  <c r="AL11" i="9"/>
  <c r="M69" i="17" s="1"/>
  <c r="K67" i="18" s="1"/>
  <c r="AM11" i="9"/>
  <c r="N69" i="17"/>
  <c r="L67" i="18" s="1"/>
  <c r="AN11" i="9"/>
  <c r="O69" i="17" s="1"/>
  <c r="M67" i="18" s="1"/>
  <c r="AO11" i="9"/>
  <c r="P69" i="17" s="1"/>
  <c r="N67" i="18" s="1"/>
  <c r="AP11" i="9"/>
  <c r="Q69" i="17" s="1"/>
  <c r="O67" i="18" s="1"/>
  <c r="AQ11" i="9"/>
  <c r="R69" i="17" s="1"/>
  <c r="P67" i="18" s="1"/>
  <c r="AR11" i="9"/>
  <c r="S69" i="17" s="1"/>
  <c r="Q67" i="18" s="1"/>
  <c r="AS11" i="9"/>
  <c r="T69" i="17" s="1"/>
  <c r="R67" i="18" s="1"/>
  <c r="AT11" i="9"/>
  <c r="U69" i="17" s="1"/>
  <c r="S67" i="18" s="1"/>
  <c r="AI12" i="9"/>
  <c r="J70" i="17" s="1"/>
  <c r="H68" i="18" s="1"/>
  <c r="AJ12" i="9"/>
  <c r="K70" i="17" s="1"/>
  <c r="I68" i="18" s="1"/>
  <c r="AK12" i="9"/>
  <c r="L70" i="17" s="1"/>
  <c r="J68" i="18" s="1"/>
  <c r="AL12" i="9"/>
  <c r="M70" i="17" s="1"/>
  <c r="K68" i="18" s="1"/>
  <c r="AM12" i="9"/>
  <c r="N70" i="17" s="1"/>
  <c r="L68" i="18" s="1"/>
  <c r="AN12" i="9"/>
  <c r="O70" i="17" s="1"/>
  <c r="M68" i="18" s="1"/>
  <c r="AO12" i="9"/>
  <c r="P70" i="17" s="1"/>
  <c r="N68" i="18" s="1"/>
  <c r="AP12" i="9"/>
  <c r="Q70" i="17" s="1"/>
  <c r="O68" i="18" s="1"/>
  <c r="AQ12" i="9"/>
  <c r="R70" i="17" s="1"/>
  <c r="P68" i="18" s="1"/>
  <c r="AR12" i="9"/>
  <c r="S70" i="17" s="1"/>
  <c r="Q68" i="18" s="1"/>
  <c r="AS12" i="9"/>
  <c r="T70" i="17" s="1"/>
  <c r="R68" i="18" s="1"/>
  <c r="AT12" i="9"/>
  <c r="U70" i="17" s="1"/>
  <c r="S68" i="18" s="1"/>
  <c r="AI13" i="9"/>
  <c r="J71" i="17" s="1"/>
  <c r="H69" i="18" s="1"/>
  <c r="AJ13" i="9"/>
  <c r="K71" i="17" s="1"/>
  <c r="I69" i="18" s="1"/>
  <c r="AK13" i="9"/>
  <c r="L71" i="17" s="1"/>
  <c r="J69" i="18" s="1"/>
  <c r="AL13" i="9"/>
  <c r="M71" i="17" s="1"/>
  <c r="K69" i="18" s="1"/>
  <c r="AM13" i="9"/>
  <c r="N71" i="17" s="1"/>
  <c r="L69" i="18" s="1"/>
  <c r="AN13" i="9"/>
  <c r="O71" i="17" s="1"/>
  <c r="M69" i="18" s="1"/>
  <c r="AO13" i="9"/>
  <c r="P71" i="17" s="1"/>
  <c r="N69" i="18" s="1"/>
  <c r="AP13" i="9"/>
  <c r="Q71" i="17" s="1"/>
  <c r="O69" i="18" s="1"/>
  <c r="AQ13" i="9"/>
  <c r="R71" i="17" s="1"/>
  <c r="P69" i="18" s="1"/>
  <c r="AR13" i="9"/>
  <c r="S71" i="17" s="1"/>
  <c r="Q69" i="18" s="1"/>
  <c r="AS13" i="9"/>
  <c r="T71" i="17" s="1"/>
  <c r="R69" i="18" s="1"/>
  <c r="AT13" i="9"/>
  <c r="U71" i="17" s="1"/>
  <c r="S69" i="18" s="1"/>
  <c r="AI14" i="9"/>
  <c r="J72" i="17" s="1"/>
  <c r="H70" i="18" s="1"/>
  <c r="AJ14" i="9"/>
  <c r="K72" i="17" s="1"/>
  <c r="I70" i="18" s="1"/>
  <c r="AK14" i="9"/>
  <c r="L72" i="17" s="1"/>
  <c r="J70" i="18" s="1"/>
  <c r="AL14" i="9"/>
  <c r="M72" i="17" s="1"/>
  <c r="K70" i="18" s="1"/>
  <c r="AM14" i="9"/>
  <c r="N72" i="17" s="1"/>
  <c r="L70" i="18" s="1"/>
  <c r="AN14" i="9"/>
  <c r="O72" i="17" s="1"/>
  <c r="M70" i="18" s="1"/>
  <c r="AO14" i="9"/>
  <c r="P72" i="17" s="1"/>
  <c r="N70" i="18" s="1"/>
  <c r="AP14" i="9"/>
  <c r="Q72" i="17" s="1"/>
  <c r="O70" i="18" s="1"/>
  <c r="AQ14" i="9"/>
  <c r="R72" i="17" s="1"/>
  <c r="P70" i="18" s="1"/>
  <c r="AR14" i="9"/>
  <c r="S72" i="17" s="1"/>
  <c r="Q70" i="18" s="1"/>
  <c r="AS14" i="9"/>
  <c r="T72" i="17" s="1"/>
  <c r="R70" i="18" s="1"/>
  <c r="AT14" i="9"/>
  <c r="U72" i="17" s="1"/>
  <c r="S70" i="18" s="1"/>
  <c r="AI15" i="9"/>
  <c r="J73" i="17" s="1"/>
  <c r="H71" i="18" s="1"/>
  <c r="AJ15" i="9"/>
  <c r="K73" i="17" s="1"/>
  <c r="I71" i="18" s="1"/>
  <c r="AK15" i="9"/>
  <c r="L73" i="17" s="1"/>
  <c r="J71" i="18" s="1"/>
  <c r="AL15" i="9"/>
  <c r="M73" i="17" s="1"/>
  <c r="K71" i="18" s="1"/>
  <c r="AM15" i="9"/>
  <c r="N73" i="17" s="1"/>
  <c r="L71" i="18" s="1"/>
  <c r="AN15" i="9"/>
  <c r="O73" i="17" s="1"/>
  <c r="M71" i="18" s="1"/>
  <c r="AO15" i="9"/>
  <c r="P73" i="17" s="1"/>
  <c r="N71" i="18" s="1"/>
  <c r="AP15" i="9"/>
  <c r="Q73" i="17" s="1"/>
  <c r="O71" i="18" s="1"/>
  <c r="AQ15" i="9"/>
  <c r="R73" i="17" s="1"/>
  <c r="P71" i="18" s="1"/>
  <c r="AR15" i="9"/>
  <c r="S73" i="17" s="1"/>
  <c r="Q71" i="18" s="1"/>
  <c r="AS15" i="9"/>
  <c r="T73" i="17" s="1"/>
  <c r="R71" i="18" s="1"/>
  <c r="AT15" i="9"/>
  <c r="U73" i="17" s="1"/>
  <c r="S71" i="18" s="1"/>
  <c r="AI16" i="9"/>
  <c r="J74" i="17" s="1"/>
  <c r="H72" i="18" s="1"/>
  <c r="AJ16" i="9"/>
  <c r="K74" i="17" s="1"/>
  <c r="I72" i="18" s="1"/>
  <c r="AK16" i="9"/>
  <c r="L74" i="17" s="1"/>
  <c r="J72" i="18" s="1"/>
  <c r="AL16" i="9"/>
  <c r="M74" i="17" s="1"/>
  <c r="K72" i="18" s="1"/>
  <c r="AM16" i="9"/>
  <c r="N74" i="17" s="1"/>
  <c r="L72" i="18" s="1"/>
  <c r="AN16" i="9"/>
  <c r="O74" i="17" s="1"/>
  <c r="M72" i="18" s="1"/>
  <c r="AO16" i="9"/>
  <c r="P74" i="17" s="1"/>
  <c r="N72" i="18" s="1"/>
  <c r="AP16" i="9"/>
  <c r="Q74" i="17" s="1"/>
  <c r="O72" i="18" s="1"/>
  <c r="AQ16" i="9"/>
  <c r="R74" i="17" s="1"/>
  <c r="P72" i="18" s="1"/>
  <c r="AR16" i="9"/>
  <c r="S74" i="17" s="1"/>
  <c r="Q72" i="18" s="1"/>
  <c r="AS16" i="9"/>
  <c r="T74" i="17" s="1"/>
  <c r="R72" i="18" s="1"/>
  <c r="AT16" i="9"/>
  <c r="U74" i="17" s="1"/>
  <c r="S72" i="18" s="1"/>
  <c r="AI17" i="9"/>
  <c r="J75" i="17" s="1"/>
  <c r="H73" i="18" s="1"/>
  <c r="AJ17" i="9"/>
  <c r="K75" i="17" s="1"/>
  <c r="I73" i="18" s="1"/>
  <c r="AK17" i="9"/>
  <c r="L75" i="17" s="1"/>
  <c r="J73" i="18" s="1"/>
  <c r="AL17" i="9"/>
  <c r="M75" i="17" s="1"/>
  <c r="K73" i="18" s="1"/>
  <c r="AM17" i="9"/>
  <c r="N75" i="17" s="1"/>
  <c r="L73" i="18" s="1"/>
  <c r="AN17" i="9"/>
  <c r="O75" i="17" s="1"/>
  <c r="M73" i="18" s="1"/>
  <c r="AO17" i="9"/>
  <c r="P75" i="17" s="1"/>
  <c r="N73" i="18" s="1"/>
  <c r="AP17" i="9"/>
  <c r="Q75" i="17" s="1"/>
  <c r="O73" i="18" s="1"/>
  <c r="AQ17" i="9"/>
  <c r="R75" i="17" s="1"/>
  <c r="P73" i="18" s="1"/>
  <c r="AR17" i="9"/>
  <c r="S75" i="17" s="1"/>
  <c r="Q73" i="18" s="1"/>
  <c r="AS17" i="9"/>
  <c r="T75" i="17" s="1"/>
  <c r="R73" i="18" s="1"/>
  <c r="AT17" i="9"/>
  <c r="U75" i="17" s="1"/>
  <c r="S73" i="18" s="1"/>
  <c r="AI18" i="9"/>
  <c r="J76" i="17" s="1"/>
  <c r="H74" i="18" s="1"/>
  <c r="AJ18" i="9"/>
  <c r="K76" i="17" s="1"/>
  <c r="I74" i="18" s="1"/>
  <c r="AK18" i="9"/>
  <c r="L76" i="17" s="1"/>
  <c r="J74" i="18" s="1"/>
  <c r="AL18" i="9"/>
  <c r="M76" i="17" s="1"/>
  <c r="K74" i="18" s="1"/>
  <c r="AM18" i="9"/>
  <c r="N76" i="17" s="1"/>
  <c r="L74" i="18" s="1"/>
  <c r="AN18" i="9"/>
  <c r="O76" i="17" s="1"/>
  <c r="M74" i="18" s="1"/>
  <c r="AO18" i="9"/>
  <c r="P76" i="17" s="1"/>
  <c r="N74" i="18" s="1"/>
  <c r="AP18" i="9"/>
  <c r="Q76" i="17" s="1"/>
  <c r="O74" i="18" s="1"/>
  <c r="AQ18" i="9"/>
  <c r="R76" i="17" s="1"/>
  <c r="P74" i="18" s="1"/>
  <c r="AR18" i="9"/>
  <c r="S76" i="17" s="1"/>
  <c r="Q74" i="18" s="1"/>
  <c r="AS18" i="9"/>
  <c r="T76" i="17" s="1"/>
  <c r="R74" i="18" s="1"/>
  <c r="AT18" i="9"/>
  <c r="U76" i="17" s="1"/>
  <c r="S74" i="18" s="1"/>
  <c r="AI19" i="9"/>
  <c r="J77" i="17" s="1"/>
  <c r="H75" i="18" s="1"/>
  <c r="AJ19" i="9"/>
  <c r="K77" i="17" s="1"/>
  <c r="I75" i="18" s="1"/>
  <c r="AK19" i="9"/>
  <c r="L77" i="17" s="1"/>
  <c r="J75" i="18" s="1"/>
  <c r="AL19" i="9"/>
  <c r="M77" i="17" s="1"/>
  <c r="K75" i="18" s="1"/>
  <c r="AM19" i="9"/>
  <c r="N77" i="17" s="1"/>
  <c r="L75" i="18" s="1"/>
  <c r="AN19" i="9"/>
  <c r="O77" i="17" s="1"/>
  <c r="M75" i="18" s="1"/>
  <c r="AO19" i="9"/>
  <c r="P77" i="17" s="1"/>
  <c r="N75" i="18" s="1"/>
  <c r="AP19" i="9"/>
  <c r="Q77" i="17" s="1"/>
  <c r="O75" i="18" s="1"/>
  <c r="AQ19" i="9"/>
  <c r="R77" i="17" s="1"/>
  <c r="P75" i="18" s="1"/>
  <c r="AR19" i="9"/>
  <c r="S77" i="17" s="1"/>
  <c r="Q75" i="18" s="1"/>
  <c r="AS19" i="9"/>
  <c r="T77" i="17" s="1"/>
  <c r="R75" i="18" s="1"/>
  <c r="AT19" i="9"/>
  <c r="U77" i="17" s="1"/>
  <c r="S75" i="18" s="1"/>
  <c r="AI9" i="8"/>
  <c r="J188" i="17" s="1"/>
  <c r="H186" i="18" s="1"/>
  <c r="AJ9" i="8"/>
  <c r="K188" i="17" s="1"/>
  <c r="I186" i="18" s="1"/>
  <c r="AK9" i="8"/>
  <c r="L188" i="17" s="1"/>
  <c r="J186" i="18" s="1"/>
  <c r="AL9" i="8"/>
  <c r="M188" i="17" s="1"/>
  <c r="K186" i="18" s="1"/>
  <c r="AM9" i="8"/>
  <c r="N188" i="17" s="1"/>
  <c r="L186" i="18" s="1"/>
  <c r="AN9" i="8"/>
  <c r="O188" i="17" s="1"/>
  <c r="M186" i="18" s="1"/>
  <c r="AO9" i="8"/>
  <c r="P188" i="17" s="1"/>
  <c r="N186" i="18" s="1"/>
  <c r="AP9" i="8"/>
  <c r="Q188" i="17" s="1"/>
  <c r="O186" i="18" s="1"/>
  <c r="AQ9" i="8"/>
  <c r="R188" i="17" s="1"/>
  <c r="P186" i="18" s="1"/>
  <c r="AR9" i="8"/>
  <c r="S188" i="17" s="1"/>
  <c r="Q186" i="18" s="1"/>
  <c r="AS9" i="8"/>
  <c r="T188" i="17" s="1"/>
  <c r="R186" i="18" s="1"/>
  <c r="AT9" i="8"/>
  <c r="U188" i="17" s="1"/>
  <c r="S186" i="18" s="1"/>
  <c r="AI10" i="8"/>
  <c r="J189" i="17" s="1"/>
  <c r="H187" i="18" s="1"/>
  <c r="AJ10" i="8"/>
  <c r="K189" i="17" s="1"/>
  <c r="I187" i="18" s="1"/>
  <c r="AK10" i="8"/>
  <c r="L189" i="17" s="1"/>
  <c r="J187" i="18" s="1"/>
  <c r="AL10" i="8"/>
  <c r="M189" i="17" s="1"/>
  <c r="K187" i="18" s="1"/>
  <c r="AM10" i="8"/>
  <c r="N189" i="17" s="1"/>
  <c r="L187" i="18" s="1"/>
  <c r="AN10" i="8"/>
  <c r="O189" i="17" s="1"/>
  <c r="M187" i="18" s="1"/>
  <c r="AO10" i="8"/>
  <c r="P189" i="17" s="1"/>
  <c r="N187" i="18" s="1"/>
  <c r="AP10" i="8"/>
  <c r="Q189" i="17" s="1"/>
  <c r="O187" i="18" s="1"/>
  <c r="AQ10" i="8"/>
  <c r="R189" i="17" s="1"/>
  <c r="P187" i="18" s="1"/>
  <c r="AR10" i="8"/>
  <c r="S189" i="17" s="1"/>
  <c r="Q187" i="18" s="1"/>
  <c r="AS10" i="8"/>
  <c r="T189" i="17" s="1"/>
  <c r="R187" i="18" s="1"/>
  <c r="AT10" i="8"/>
  <c r="U189" i="17" s="1"/>
  <c r="S187" i="18" s="1"/>
  <c r="AI11" i="8"/>
  <c r="J190" i="17" s="1"/>
  <c r="H188" i="18" s="1"/>
  <c r="AJ11" i="8"/>
  <c r="K190" i="17" s="1"/>
  <c r="I188" i="18" s="1"/>
  <c r="AK11" i="8"/>
  <c r="L190" i="17" s="1"/>
  <c r="J188" i="18" s="1"/>
  <c r="AL11" i="8"/>
  <c r="M190" i="17" s="1"/>
  <c r="K188" i="18" s="1"/>
  <c r="AM11" i="8"/>
  <c r="N190" i="17" s="1"/>
  <c r="L188" i="18" s="1"/>
  <c r="AN11" i="8"/>
  <c r="O190" i="17" s="1"/>
  <c r="M188" i="18" s="1"/>
  <c r="AO11" i="8"/>
  <c r="P190" i="17" s="1"/>
  <c r="N188" i="18" s="1"/>
  <c r="AP11" i="8"/>
  <c r="Q190" i="17" s="1"/>
  <c r="O188" i="18" s="1"/>
  <c r="AQ11" i="8"/>
  <c r="R190" i="17" s="1"/>
  <c r="P188" i="18" s="1"/>
  <c r="AR11" i="8"/>
  <c r="S190" i="17" s="1"/>
  <c r="Q188" i="18" s="1"/>
  <c r="AS11" i="8"/>
  <c r="T190" i="17" s="1"/>
  <c r="R188" i="18" s="1"/>
  <c r="AT11" i="8"/>
  <c r="U190" i="17" s="1"/>
  <c r="S188" i="18" s="1"/>
  <c r="AI12" i="8"/>
  <c r="J191" i="17" s="1"/>
  <c r="H189" i="18" s="1"/>
  <c r="AJ12" i="8"/>
  <c r="K191" i="17" s="1"/>
  <c r="I189" i="18" s="1"/>
  <c r="AK12" i="8"/>
  <c r="L191" i="17" s="1"/>
  <c r="J189" i="18" s="1"/>
  <c r="AL12" i="8"/>
  <c r="M191" i="17" s="1"/>
  <c r="K189" i="18" s="1"/>
  <c r="AM12" i="8"/>
  <c r="N191" i="17" s="1"/>
  <c r="L189" i="18" s="1"/>
  <c r="AN12" i="8"/>
  <c r="O191" i="17" s="1"/>
  <c r="M189" i="18" s="1"/>
  <c r="AO12" i="8"/>
  <c r="P191" i="17" s="1"/>
  <c r="N189" i="18" s="1"/>
  <c r="AP12" i="8"/>
  <c r="Q191" i="17" s="1"/>
  <c r="O189" i="18" s="1"/>
  <c r="AQ12" i="8"/>
  <c r="R191" i="17" s="1"/>
  <c r="P189" i="18" s="1"/>
  <c r="AR12" i="8"/>
  <c r="S191" i="17" s="1"/>
  <c r="Q189" i="18" s="1"/>
  <c r="AS12" i="8"/>
  <c r="T191" i="17" s="1"/>
  <c r="R189" i="18" s="1"/>
  <c r="AT12" i="8"/>
  <c r="U191" i="17" s="1"/>
  <c r="S189" i="18" s="1"/>
  <c r="AI13" i="8"/>
  <c r="J192" i="17" s="1"/>
  <c r="H190" i="18" s="1"/>
  <c r="AJ13" i="8"/>
  <c r="K192" i="17" s="1"/>
  <c r="I190" i="18" s="1"/>
  <c r="AK13" i="8"/>
  <c r="L192" i="17" s="1"/>
  <c r="J190" i="18" s="1"/>
  <c r="AL13" i="8"/>
  <c r="M192" i="17" s="1"/>
  <c r="K190" i="18" s="1"/>
  <c r="AM13" i="8"/>
  <c r="N192" i="17" s="1"/>
  <c r="L190" i="18" s="1"/>
  <c r="AN13" i="8"/>
  <c r="O192" i="17" s="1"/>
  <c r="M190" i="18" s="1"/>
  <c r="AO13" i="8"/>
  <c r="P192" i="17" s="1"/>
  <c r="N190" i="18" s="1"/>
  <c r="AP13" i="8"/>
  <c r="Q192" i="17" s="1"/>
  <c r="O190" i="18" s="1"/>
  <c r="AQ13" i="8"/>
  <c r="R192" i="17" s="1"/>
  <c r="P190" i="18" s="1"/>
  <c r="AR13" i="8"/>
  <c r="S192" i="17" s="1"/>
  <c r="Q190" i="18" s="1"/>
  <c r="AS13" i="8"/>
  <c r="T192" i="17" s="1"/>
  <c r="R190" i="18" s="1"/>
  <c r="AT13" i="8"/>
  <c r="U192" i="17" s="1"/>
  <c r="S190" i="18" s="1"/>
  <c r="AI14" i="8"/>
  <c r="J193" i="17" s="1"/>
  <c r="H191" i="18" s="1"/>
  <c r="AJ14" i="8"/>
  <c r="K193" i="17" s="1"/>
  <c r="I191" i="18" s="1"/>
  <c r="AK14" i="8"/>
  <c r="L193" i="17" s="1"/>
  <c r="J191" i="18" s="1"/>
  <c r="AL14" i="8"/>
  <c r="M193" i="17" s="1"/>
  <c r="K191" i="18" s="1"/>
  <c r="AM14" i="8"/>
  <c r="N193" i="17" s="1"/>
  <c r="L191" i="18" s="1"/>
  <c r="AN14" i="8"/>
  <c r="O193" i="17" s="1"/>
  <c r="M191" i="18" s="1"/>
  <c r="AO14" i="8"/>
  <c r="P193" i="17" s="1"/>
  <c r="N191" i="18" s="1"/>
  <c r="AP14" i="8"/>
  <c r="Q193" i="17" s="1"/>
  <c r="O191" i="18" s="1"/>
  <c r="AQ14" i="8"/>
  <c r="R193" i="17" s="1"/>
  <c r="P191" i="18" s="1"/>
  <c r="AR14" i="8"/>
  <c r="S193" i="17" s="1"/>
  <c r="Q191" i="18" s="1"/>
  <c r="AS14" i="8"/>
  <c r="T193" i="17" s="1"/>
  <c r="R191" i="18" s="1"/>
  <c r="AT14" i="8"/>
  <c r="U193" i="17" s="1"/>
  <c r="S191" i="18" s="1"/>
  <c r="AI15" i="8"/>
  <c r="J194" i="17" s="1"/>
  <c r="H192" i="18" s="1"/>
  <c r="AJ15" i="8"/>
  <c r="K194" i="17" s="1"/>
  <c r="I192" i="18" s="1"/>
  <c r="AK15" i="8"/>
  <c r="L194" i="17" s="1"/>
  <c r="J192" i="18" s="1"/>
  <c r="AL15" i="8"/>
  <c r="M194" i="17" s="1"/>
  <c r="K192" i="18" s="1"/>
  <c r="AM15" i="8"/>
  <c r="N194" i="17" s="1"/>
  <c r="L192" i="18" s="1"/>
  <c r="AN15" i="8"/>
  <c r="O194" i="17" s="1"/>
  <c r="M192" i="18" s="1"/>
  <c r="AO15" i="8"/>
  <c r="P194" i="17" s="1"/>
  <c r="N192" i="18" s="1"/>
  <c r="AP15" i="8"/>
  <c r="Q194" i="17" s="1"/>
  <c r="O192" i="18" s="1"/>
  <c r="AQ15" i="8"/>
  <c r="R194" i="17" s="1"/>
  <c r="P192" i="18" s="1"/>
  <c r="AR15" i="8"/>
  <c r="S194" i="17" s="1"/>
  <c r="Q192" i="18" s="1"/>
  <c r="AS15" i="8"/>
  <c r="T194" i="17" s="1"/>
  <c r="R192" i="18" s="1"/>
  <c r="AT15" i="8"/>
  <c r="U194" i="17" s="1"/>
  <c r="S192" i="18" s="1"/>
  <c r="AI16" i="8"/>
  <c r="J195" i="17" s="1"/>
  <c r="H193" i="18" s="1"/>
  <c r="AJ16" i="8"/>
  <c r="K195" i="17" s="1"/>
  <c r="I193" i="18" s="1"/>
  <c r="AK16" i="8"/>
  <c r="L195" i="17" s="1"/>
  <c r="J193" i="18" s="1"/>
  <c r="AL16" i="8"/>
  <c r="M195" i="17" s="1"/>
  <c r="K193" i="18" s="1"/>
  <c r="AM16" i="8"/>
  <c r="N195" i="17" s="1"/>
  <c r="L193" i="18" s="1"/>
  <c r="AN16" i="8"/>
  <c r="O195" i="17" s="1"/>
  <c r="M193" i="18" s="1"/>
  <c r="AO16" i="8"/>
  <c r="P195" i="17" s="1"/>
  <c r="N193" i="18" s="1"/>
  <c r="AP16" i="8"/>
  <c r="Q195" i="17" s="1"/>
  <c r="O193" i="18" s="1"/>
  <c r="AQ16" i="8"/>
  <c r="R195" i="17" s="1"/>
  <c r="P193" i="18" s="1"/>
  <c r="AR16" i="8"/>
  <c r="S195" i="17" s="1"/>
  <c r="Q193" i="18" s="1"/>
  <c r="AS16" i="8"/>
  <c r="T195" i="17" s="1"/>
  <c r="R193" i="18" s="1"/>
  <c r="AT16" i="8"/>
  <c r="U195" i="17" s="1"/>
  <c r="S193" i="18" s="1"/>
  <c r="AI17" i="8"/>
  <c r="J196" i="17" s="1"/>
  <c r="H194" i="18" s="1"/>
  <c r="AJ17" i="8"/>
  <c r="K196" i="17" s="1"/>
  <c r="I194" i="18" s="1"/>
  <c r="AK17" i="8"/>
  <c r="L196" i="17" s="1"/>
  <c r="J194" i="18" s="1"/>
  <c r="AL17" i="8"/>
  <c r="M196" i="17" s="1"/>
  <c r="K194" i="18" s="1"/>
  <c r="AM17" i="8"/>
  <c r="N196" i="17" s="1"/>
  <c r="L194" i="18" s="1"/>
  <c r="AN17" i="8"/>
  <c r="O196" i="17" s="1"/>
  <c r="M194" i="18" s="1"/>
  <c r="AO17" i="8"/>
  <c r="P196" i="17" s="1"/>
  <c r="N194" i="18" s="1"/>
  <c r="AP17" i="8"/>
  <c r="Q196" i="17" s="1"/>
  <c r="O194" i="18" s="1"/>
  <c r="AQ17" i="8"/>
  <c r="R196" i="17" s="1"/>
  <c r="P194" i="18" s="1"/>
  <c r="AR17" i="8"/>
  <c r="S196" i="17" s="1"/>
  <c r="Q194" i="18" s="1"/>
  <c r="AS17" i="8"/>
  <c r="T196" i="17" s="1"/>
  <c r="R194" i="18" s="1"/>
  <c r="AT17" i="8"/>
  <c r="U196" i="17" s="1"/>
  <c r="S194" i="18" s="1"/>
  <c r="AI18" i="8"/>
  <c r="J197" i="17" s="1"/>
  <c r="H195" i="18" s="1"/>
  <c r="AJ18" i="8"/>
  <c r="K197" i="17" s="1"/>
  <c r="I195" i="18" s="1"/>
  <c r="AK18" i="8"/>
  <c r="L197" i="17" s="1"/>
  <c r="J195" i="18" s="1"/>
  <c r="AL18" i="8"/>
  <c r="M197" i="17" s="1"/>
  <c r="K195" i="18" s="1"/>
  <c r="AM18" i="8"/>
  <c r="N197" i="17" s="1"/>
  <c r="L195" i="18" s="1"/>
  <c r="AN18" i="8"/>
  <c r="O197" i="17" s="1"/>
  <c r="M195" i="18" s="1"/>
  <c r="AO18" i="8"/>
  <c r="P197" i="17" s="1"/>
  <c r="N195" i="18" s="1"/>
  <c r="AP18" i="8"/>
  <c r="Q197" i="17" s="1"/>
  <c r="O195" i="18" s="1"/>
  <c r="AQ18" i="8"/>
  <c r="R197" i="17" s="1"/>
  <c r="P195" i="18" s="1"/>
  <c r="AR18" i="8"/>
  <c r="S197" i="17" s="1"/>
  <c r="Q195" i="18" s="1"/>
  <c r="AS18" i="8"/>
  <c r="T197" i="17" s="1"/>
  <c r="R195" i="18" s="1"/>
  <c r="AT18" i="8"/>
  <c r="U197" i="17" s="1"/>
  <c r="S195" i="18" s="1"/>
  <c r="AI19" i="8"/>
  <c r="J198" i="17" s="1"/>
  <c r="H196" i="18" s="1"/>
  <c r="AJ19" i="8"/>
  <c r="K198" i="17" s="1"/>
  <c r="I196" i="18" s="1"/>
  <c r="AK19" i="8"/>
  <c r="L198" i="17" s="1"/>
  <c r="J196" i="18" s="1"/>
  <c r="AL19" i="8"/>
  <c r="M198" i="17" s="1"/>
  <c r="K196" i="18" s="1"/>
  <c r="AM19" i="8"/>
  <c r="N198" i="17" s="1"/>
  <c r="L196" i="18" s="1"/>
  <c r="AN19" i="8"/>
  <c r="O198" i="17" s="1"/>
  <c r="M196" i="18" s="1"/>
  <c r="AO19" i="8"/>
  <c r="P198" i="17" s="1"/>
  <c r="N196" i="18" s="1"/>
  <c r="AP19" i="8"/>
  <c r="Q198" i="17" s="1"/>
  <c r="O196" i="18" s="1"/>
  <c r="AQ19" i="8"/>
  <c r="R198" i="17" s="1"/>
  <c r="P196" i="18" s="1"/>
  <c r="AR19" i="8"/>
  <c r="S198" i="17" s="1"/>
  <c r="Q196" i="18" s="1"/>
  <c r="AS19" i="8"/>
  <c r="T198" i="17" s="1"/>
  <c r="R196" i="18" s="1"/>
  <c r="AT19" i="8"/>
  <c r="U198" i="17" s="1"/>
  <c r="S196" i="18" s="1"/>
  <c r="AI20" i="8"/>
  <c r="J199" i="17" s="1"/>
  <c r="H197" i="18" s="1"/>
  <c r="AJ20" i="8"/>
  <c r="K199" i="17" s="1"/>
  <c r="I197" i="18" s="1"/>
  <c r="AK20" i="8"/>
  <c r="L199" i="17" s="1"/>
  <c r="J197" i="18" s="1"/>
  <c r="AL20" i="8"/>
  <c r="M199" i="17" s="1"/>
  <c r="K197" i="18" s="1"/>
  <c r="AM20" i="8"/>
  <c r="N199" i="17" s="1"/>
  <c r="L197" i="18" s="1"/>
  <c r="AN20" i="8"/>
  <c r="O199" i="17" s="1"/>
  <c r="M197" i="18" s="1"/>
  <c r="AO20" i="8"/>
  <c r="P199" i="17" s="1"/>
  <c r="N197" i="18" s="1"/>
  <c r="AP20" i="8"/>
  <c r="Q199" i="17" s="1"/>
  <c r="O197" i="18" s="1"/>
  <c r="AQ20" i="8"/>
  <c r="R199" i="17" s="1"/>
  <c r="P197" i="18" s="1"/>
  <c r="AR20" i="8"/>
  <c r="S199" i="17" s="1"/>
  <c r="Q197" i="18" s="1"/>
  <c r="AS20" i="8"/>
  <c r="T199" i="17" s="1"/>
  <c r="R197" i="18" s="1"/>
  <c r="AT20" i="8"/>
  <c r="U199" i="17" s="1"/>
  <c r="S197" i="18" s="1"/>
  <c r="AI21" i="8"/>
  <c r="J200" i="17" s="1"/>
  <c r="H198" i="18" s="1"/>
  <c r="AJ21" i="8"/>
  <c r="K200" i="17" s="1"/>
  <c r="I198" i="18" s="1"/>
  <c r="AK21" i="8"/>
  <c r="L200" i="17" s="1"/>
  <c r="J198" i="18" s="1"/>
  <c r="AL21" i="8"/>
  <c r="M200" i="17" s="1"/>
  <c r="K198" i="18" s="1"/>
  <c r="AM21" i="8"/>
  <c r="N200" i="17" s="1"/>
  <c r="L198" i="18" s="1"/>
  <c r="AN21" i="8"/>
  <c r="O200" i="17" s="1"/>
  <c r="M198" i="18" s="1"/>
  <c r="AO21" i="8"/>
  <c r="P200" i="17" s="1"/>
  <c r="N198" i="18" s="1"/>
  <c r="AP21" i="8"/>
  <c r="Q200" i="17" s="1"/>
  <c r="O198" i="18" s="1"/>
  <c r="AQ21" i="8"/>
  <c r="R200" i="17" s="1"/>
  <c r="P198" i="18" s="1"/>
  <c r="AR21" i="8"/>
  <c r="S200" i="17" s="1"/>
  <c r="Q198" i="18" s="1"/>
  <c r="AS21" i="8"/>
  <c r="T200" i="17" s="1"/>
  <c r="R198" i="18" s="1"/>
  <c r="AT21" i="8"/>
  <c r="U200" i="17" s="1"/>
  <c r="S198" i="18" s="1"/>
  <c r="AI22" i="8"/>
  <c r="J201" i="17" s="1"/>
  <c r="H199" i="18" s="1"/>
  <c r="AJ22" i="8"/>
  <c r="K201" i="17" s="1"/>
  <c r="I199" i="18" s="1"/>
  <c r="AK22" i="8"/>
  <c r="L201" i="17" s="1"/>
  <c r="J199" i="18" s="1"/>
  <c r="AL22" i="8"/>
  <c r="M201" i="17" s="1"/>
  <c r="K199" i="18" s="1"/>
  <c r="AM22" i="8"/>
  <c r="N201" i="17" s="1"/>
  <c r="L199" i="18" s="1"/>
  <c r="AN22" i="8"/>
  <c r="O201" i="17" s="1"/>
  <c r="M199" i="18" s="1"/>
  <c r="AO22" i="8"/>
  <c r="P201" i="17" s="1"/>
  <c r="N199" i="18" s="1"/>
  <c r="AP22" i="8"/>
  <c r="Q201" i="17" s="1"/>
  <c r="O199" i="18" s="1"/>
  <c r="AQ22" i="8"/>
  <c r="R201" i="17" s="1"/>
  <c r="P199" i="18" s="1"/>
  <c r="AR22" i="8"/>
  <c r="S201" i="17" s="1"/>
  <c r="Q199" i="18" s="1"/>
  <c r="AS22" i="8"/>
  <c r="T201" i="17" s="1"/>
  <c r="R199" i="18" s="1"/>
  <c r="AT22" i="8"/>
  <c r="U201" i="17" s="1"/>
  <c r="S199" i="18" s="1"/>
  <c r="AI23" i="8"/>
  <c r="J202" i="17" s="1"/>
  <c r="H200" i="18" s="1"/>
  <c r="AJ23" i="8"/>
  <c r="K202" i="17" s="1"/>
  <c r="I200" i="18" s="1"/>
  <c r="AK23" i="8"/>
  <c r="L202" i="17" s="1"/>
  <c r="J200" i="18" s="1"/>
  <c r="AL23" i="8"/>
  <c r="M202" i="17" s="1"/>
  <c r="K200" i="18" s="1"/>
  <c r="AM23" i="8"/>
  <c r="N202" i="17" s="1"/>
  <c r="L200" i="18" s="1"/>
  <c r="AN23" i="8"/>
  <c r="O202" i="17" s="1"/>
  <c r="M200" i="18" s="1"/>
  <c r="AO23" i="8"/>
  <c r="P202" i="17" s="1"/>
  <c r="N200" i="18" s="1"/>
  <c r="AP23" i="8"/>
  <c r="Q202" i="17" s="1"/>
  <c r="O200" i="18" s="1"/>
  <c r="AQ23" i="8"/>
  <c r="R202" i="17" s="1"/>
  <c r="P200" i="18" s="1"/>
  <c r="AR23" i="8"/>
  <c r="S202" i="17" s="1"/>
  <c r="Q200" i="18" s="1"/>
  <c r="AS23" i="8"/>
  <c r="T202" i="17" s="1"/>
  <c r="R200" i="18" s="1"/>
  <c r="AT23" i="8"/>
  <c r="U202" i="17" s="1"/>
  <c r="S200" i="18" s="1"/>
  <c r="AI24" i="8"/>
  <c r="J203" i="17" s="1"/>
  <c r="H201" i="18" s="1"/>
  <c r="AJ24" i="8"/>
  <c r="K203" i="17" s="1"/>
  <c r="I201" i="18" s="1"/>
  <c r="AK24" i="8"/>
  <c r="L203" i="17" s="1"/>
  <c r="J201" i="18" s="1"/>
  <c r="AL24" i="8"/>
  <c r="M203" i="17" s="1"/>
  <c r="K201" i="18" s="1"/>
  <c r="AM24" i="8"/>
  <c r="N203" i="17" s="1"/>
  <c r="L201" i="18" s="1"/>
  <c r="AN24" i="8"/>
  <c r="O203" i="17" s="1"/>
  <c r="M201" i="18" s="1"/>
  <c r="AO24" i="8"/>
  <c r="P203" i="17" s="1"/>
  <c r="N201" i="18" s="1"/>
  <c r="AP24" i="8"/>
  <c r="Q203" i="17" s="1"/>
  <c r="O201" i="18" s="1"/>
  <c r="AQ24" i="8"/>
  <c r="R203" i="17" s="1"/>
  <c r="P201" i="18" s="1"/>
  <c r="AR24" i="8"/>
  <c r="S203" i="17" s="1"/>
  <c r="Q201" i="18" s="1"/>
  <c r="AS24" i="8"/>
  <c r="T203" i="17" s="1"/>
  <c r="R201" i="18" s="1"/>
  <c r="AT24" i="8"/>
  <c r="U203" i="17" s="1"/>
  <c r="S201" i="18" s="1"/>
  <c r="AI25" i="8"/>
  <c r="J204" i="17" s="1"/>
  <c r="H202" i="18" s="1"/>
  <c r="AJ25" i="8"/>
  <c r="K204" i="17" s="1"/>
  <c r="I202" i="18" s="1"/>
  <c r="AK25" i="8"/>
  <c r="L204" i="17" s="1"/>
  <c r="J202" i="18" s="1"/>
  <c r="AL25" i="8"/>
  <c r="M204" i="17" s="1"/>
  <c r="K202" i="18" s="1"/>
  <c r="AM25" i="8"/>
  <c r="N204" i="17" s="1"/>
  <c r="L202" i="18" s="1"/>
  <c r="AN25" i="8"/>
  <c r="O204" i="17" s="1"/>
  <c r="M202" i="18" s="1"/>
  <c r="AO25" i="8"/>
  <c r="P204" i="17" s="1"/>
  <c r="N202" i="18" s="1"/>
  <c r="AP25" i="8"/>
  <c r="Q204" i="17" s="1"/>
  <c r="O202" i="18" s="1"/>
  <c r="AQ25" i="8"/>
  <c r="R204" i="17" s="1"/>
  <c r="P202" i="18" s="1"/>
  <c r="AR25" i="8"/>
  <c r="S204" i="17" s="1"/>
  <c r="Q202" i="18" s="1"/>
  <c r="AS25" i="8"/>
  <c r="T204" i="17" s="1"/>
  <c r="R202" i="18" s="1"/>
  <c r="AT25" i="8"/>
  <c r="U204" i="17" s="1"/>
  <c r="S202" i="18" s="1"/>
  <c r="AI26" i="8"/>
  <c r="J205" i="17" s="1"/>
  <c r="H203" i="18" s="1"/>
  <c r="AJ26" i="8"/>
  <c r="K205" i="17" s="1"/>
  <c r="I203" i="18" s="1"/>
  <c r="AK26" i="8"/>
  <c r="L205" i="17" s="1"/>
  <c r="J203" i="18" s="1"/>
  <c r="AL26" i="8"/>
  <c r="M205" i="17" s="1"/>
  <c r="K203" i="18" s="1"/>
  <c r="AM26" i="8"/>
  <c r="N205" i="17" s="1"/>
  <c r="L203" i="18" s="1"/>
  <c r="AN26" i="8"/>
  <c r="O205" i="17" s="1"/>
  <c r="M203" i="18" s="1"/>
  <c r="AO26" i="8"/>
  <c r="P205" i="17" s="1"/>
  <c r="N203" i="18" s="1"/>
  <c r="AP26" i="8"/>
  <c r="Q205" i="17" s="1"/>
  <c r="O203" i="18" s="1"/>
  <c r="AQ26" i="8"/>
  <c r="R205" i="17" s="1"/>
  <c r="P203" i="18" s="1"/>
  <c r="AR26" i="8"/>
  <c r="S205" i="17" s="1"/>
  <c r="Q203" i="18" s="1"/>
  <c r="AS26" i="8"/>
  <c r="T205" i="17" s="1"/>
  <c r="R203" i="18" s="1"/>
  <c r="AT26" i="8"/>
  <c r="U205" i="17" s="1"/>
  <c r="S203" i="18" s="1"/>
  <c r="AI27" i="8"/>
  <c r="J206" i="17" s="1"/>
  <c r="H204" i="18" s="1"/>
  <c r="AJ27" i="8"/>
  <c r="K206" i="17" s="1"/>
  <c r="I204" i="18" s="1"/>
  <c r="AK27" i="8"/>
  <c r="L206" i="17" s="1"/>
  <c r="J204" i="18" s="1"/>
  <c r="AL27" i="8"/>
  <c r="M206" i="17" s="1"/>
  <c r="K204" i="18" s="1"/>
  <c r="AM27" i="8"/>
  <c r="N206" i="17" s="1"/>
  <c r="L204" i="18" s="1"/>
  <c r="AN27" i="8"/>
  <c r="O206" i="17" s="1"/>
  <c r="M204" i="18" s="1"/>
  <c r="AO27" i="8"/>
  <c r="P206" i="17" s="1"/>
  <c r="N204" i="18" s="1"/>
  <c r="AP27" i="8"/>
  <c r="Q206" i="17" s="1"/>
  <c r="O204" i="18" s="1"/>
  <c r="AQ27" i="8"/>
  <c r="R206" i="17" s="1"/>
  <c r="P204" i="18" s="1"/>
  <c r="AR27" i="8"/>
  <c r="S206" i="17" s="1"/>
  <c r="Q204" i="18" s="1"/>
  <c r="AS27" i="8"/>
  <c r="T206" i="17" s="1"/>
  <c r="R204" i="18" s="1"/>
  <c r="AT27" i="8"/>
  <c r="U206" i="17" s="1"/>
  <c r="S204" i="18" s="1"/>
  <c r="AI28" i="7"/>
  <c r="J223" i="17" s="1"/>
  <c r="H221" i="18" s="1"/>
  <c r="AJ28" i="7"/>
  <c r="K223" i="17" s="1"/>
  <c r="I221" i="18" s="1"/>
  <c r="AK28" i="7"/>
  <c r="L223" i="17" s="1"/>
  <c r="J221" i="18" s="1"/>
  <c r="AL28" i="7"/>
  <c r="M223" i="17" s="1"/>
  <c r="K221" i="18" s="1"/>
  <c r="AM28" i="7"/>
  <c r="N223" i="17" s="1"/>
  <c r="L221" i="18" s="1"/>
  <c r="AN28" i="7"/>
  <c r="O223" i="17" s="1"/>
  <c r="M221" i="18" s="1"/>
  <c r="AO28" i="7"/>
  <c r="P223" i="17" s="1"/>
  <c r="N221" i="18" s="1"/>
  <c r="AP28" i="7"/>
  <c r="Q223" i="17" s="1"/>
  <c r="O221" i="18" s="1"/>
  <c r="AQ28" i="7"/>
  <c r="R223" i="17" s="1"/>
  <c r="P221" i="18" s="1"/>
  <c r="AR28" i="7"/>
  <c r="S223" i="17" s="1"/>
  <c r="Q221" i="18" s="1"/>
  <c r="AS28" i="7"/>
  <c r="T223" i="17" s="1"/>
  <c r="R221" i="18" s="1"/>
  <c r="AT28" i="7"/>
  <c r="U223" i="17" s="1"/>
  <c r="S221" i="18" s="1"/>
  <c r="J224" i="17"/>
  <c r="H222" i="18" s="1"/>
  <c r="K224" i="17"/>
  <c r="I222" i="18" s="1"/>
  <c r="L224" i="17"/>
  <c r="J222" i="18" s="1"/>
  <c r="M224" i="17"/>
  <c r="K222" i="18" s="1"/>
  <c r="N224" i="17"/>
  <c r="L222" i="18" s="1"/>
  <c r="O224" i="17"/>
  <c r="M222" i="18" s="1"/>
  <c r="P224" i="17"/>
  <c r="N222" i="18" s="1"/>
  <c r="Q224" i="17"/>
  <c r="O222" i="18" s="1"/>
  <c r="R224" i="17"/>
  <c r="P222" i="18" s="1"/>
  <c r="S224" i="17"/>
  <c r="Q222" i="18" s="1"/>
  <c r="T224" i="17"/>
  <c r="R222" i="18" s="1"/>
  <c r="U224" i="17"/>
  <c r="S222" i="18" s="1"/>
  <c r="J225" i="17"/>
  <c r="H223" i="18" s="1"/>
  <c r="K225" i="17"/>
  <c r="I223" i="18" s="1"/>
  <c r="L225" i="17"/>
  <c r="J223" i="18" s="1"/>
  <c r="M225" i="17"/>
  <c r="K223" i="18" s="1"/>
  <c r="N225" i="17"/>
  <c r="L223" i="18" s="1"/>
  <c r="O225" i="17"/>
  <c r="M223" i="18" s="1"/>
  <c r="P225" i="17"/>
  <c r="N223" i="18" s="1"/>
  <c r="Q225" i="17"/>
  <c r="O223" i="18" s="1"/>
  <c r="R225" i="17"/>
  <c r="P223" i="18" s="1"/>
  <c r="S225" i="17"/>
  <c r="Q223" i="18" s="1"/>
  <c r="T225" i="17"/>
  <c r="R223" i="18" s="1"/>
  <c r="U225" i="17"/>
  <c r="S223" i="18" s="1"/>
  <c r="J226" i="17"/>
  <c r="H224" i="18" s="1"/>
  <c r="K226" i="17"/>
  <c r="I224" i="18" s="1"/>
  <c r="L226" i="17"/>
  <c r="J224" i="18" s="1"/>
  <c r="M226" i="17"/>
  <c r="K224" i="18" s="1"/>
  <c r="N226" i="17"/>
  <c r="L224" i="18" s="1"/>
  <c r="O226" i="17"/>
  <c r="M224" i="18" s="1"/>
  <c r="P226" i="17"/>
  <c r="N224" i="18" s="1"/>
  <c r="Q226" i="17"/>
  <c r="O224" i="18" s="1"/>
  <c r="R226" i="17"/>
  <c r="P224" i="18" s="1"/>
  <c r="S226" i="17"/>
  <c r="Q224" i="18" s="1"/>
  <c r="T226" i="17"/>
  <c r="R224" i="18" s="1"/>
  <c r="U226" i="17"/>
  <c r="S224" i="18" s="1"/>
  <c r="J227" i="17"/>
  <c r="H225" i="18" s="1"/>
  <c r="K227" i="17"/>
  <c r="I225" i="18" s="1"/>
  <c r="L227" i="17"/>
  <c r="J225" i="18" s="1"/>
  <c r="M227" i="17"/>
  <c r="K225" i="18" s="1"/>
  <c r="N227" i="17"/>
  <c r="L225" i="18" s="1"/>
  <c r="O227" i="17"/>
  <c r="M225" i="18" s="1"/>
  <c r="P227" i="17"/>
  <c r="N225" i="18" s="1"/>
  <c r="Q227" i="17"/>
  <c r="O225" i="18" s="1"/>
  <c r="R227" i="17"/>
  <c r="P225" i="18" s="1"/>
  <c r="S227" i="17"/>
  <c r="Q225" i="18" s="1"/>
  <c r="T227" i="17"/>
  <c r="R225" i="18" s="1"/>
  <c r="U227" i="17"/>
  <c r="S225" i="18" s="1"/>
  <c r="J228" i="17"/>
  <c r="H226" i="18" s="1"/>
  <c r="K228" i="17"/>
  <c r="I226" i="18" s="1"/>
  <c r="L228" i="17"/>
  <c r="J226" i="18" s="1"/>
  <c r="M228" i="17"/>
  <c r="K226" i="18" s="1"/>
  <c r="N228" i="17"/>
  <c r="L226" i="18" s="1"/>
  <c r="O228" i="17"/>
  <c r="M226" i="18" s="1"/>
  <c r="P228" i="17"/>
  <c r="N226" i="18" s="1"/>
  <c r="Q228" i="17"/>
  <c r="O226" i="18" s="1"/>
  <c r="R228" i="17"/>
  <c r="P226" i="18" s="1"/>
  <c r="S228" i="17"/>
  <c r="Q226" i="18" s="1"/>
  <c r="T228" i="17"/>
  <c r="R226" i="18" s="1"/>
  <c r="U228" i="17"/>
  <c r="S226" i="18" s="1"/>
  <c r="J229" i="17"/>
  <c r="H227" i="18" s="1"/>
  <c r="K229" i="17"/>
  <c r="I227" i="18" s="1"/>
  <c r="L229" i="17"/>
  <c r="J227" i="18" s="1"/>
  <c r="M229" i="17"/>
  <c r="K227" i="18" s="1"/>
  <c r="N229" i="17"/>
  <c r="L227" i="18" s="1"/>
  <c r="O229" i="17"/>
  <c r="M227" i="18" s="1"/>
  <c r="P229" i="17"/>
  <c r="N227" i="18" s="1"/>
  <c r="Q229" i="17"/>
  <c r="O227" i="18" s="1"/>
  <c r="R229" i="17"/>
  <c r="P227" i="18" s="1"/>
  <c r="S229" i="17"/>
  <c r="Q227" i="18" s="1"/>
  <c r="T229" i="17"/>
  <c r="R227" i="18" s="1"/>
  <c r="U229" i="17"/>
  <c r="S227" i="18" s="1"/>
  <c r="J230" i="17"/>
  <c r="H228" i="18" s="1"/>
  <c r="K230" i="17"/>
  <c r="I228" i="18" s="1"/>
  <c r="L230" i="17"/>
  <c r="J228" i="18" s="1"/>
  <c r="M230" i="17"/>
  <c r="K228" i="18" s="1"/>
  <c r="N230" i="17"/>
  <c r="L228" i="18" s="1"/>
  <c r="O230" i="17"/>
  <c r="M228" i="18" s="1"/>
  <c r="P230" i="17"/>
  <c r="N228" i="18" s="1"/>
  <c r="Q230" i="17"/>
  <c r="O228" i="18" s="1"/>
  <c r="R230" i="17"/>
  <c r="P228" i="18" s="1"/>
  <c r="S230" i="17"/>
  <c r="Q228" i="18" s="1"/>
  <c r="T230" i="17"/>
  <c r="R228" i="18" s="1"/>
  <c r="U230" i="17"/>
  <c r="S228" i="18" s="1"/>
  <c r="J231" i="17"/>
  <c r="H229" i="18" s="1"/>
  <c r="K231" i="17"/>
  <c r="I229" i="18" s="1"/>
  <c r="L231" i="17"/>
  <c r="J229" i="18" s="1"/>
  <c r="M231" i="17"/>
  <c r="K229" i="18" s="1"/>
  <c r="N231" i="17"/>
  <c r="L229" i="18" s="1"/>
  <c r="O231" i="17"/>
  <c r="M229" i="18" s="1"/>
  <c r="P231" i="17"/>
  <c r="N229" i="18" s="1"/>
  <c r="Q231" i="17"/>
  <c r="O229" i="18" s="1"/>
  <c r="R231" i="17"/>
  <c r="P229" i="18" s="1"/>
  <c r="S231" i="17"/>
  <c r="Q229" i="18" s="1"/>
  <c r="T231" i="17"/>
  <c r="R229" i="18" s="1"/>
  <c r="U231" i="17"/>
  <c r="S229" i="18" s="1"/>
  <c r="J232" i="17"/>
  <c r="H230" i="18" s="1"/>
  <c r="K232" i="17"/>
  <c r="I230" i="18" s="1"/>
  <c r="L232" i="17"/>
  <c r="J230" i="18" s="1"/>
  <c r="M232" i="17"/>
  <c r="K230" i="18" s="1"/>
  <c r="N232" i="17"/>
  <c r="L230" i="18" s="1"/>
  <c r="O232" i="17"/>
  <c r="M230" i="18" s="1"/>
  <c r="P232" i="17"/>
  <c r="N230" i="18" s="1"/>
  <c r="Q232" i="17"/>
  <c r="O230" i="18" s="1"/>
  <c r="R232" i="17"/>
  <c r="P230" i="18" s="1"/>
  <c r="S232" i="17"/>
  <c r="Q230" i="18" s="1"/>
  <c r="T232" i="17"/>
  <c r="R230" i="18" s="1"/>
  <c r="U232" i="17"/>
  <c r="S230" i="18" s="1"/>
  <c r="AI41" i="7"/>
  <c r="J233" i="17" s="1"/>
  <c r="H231" i="18" s="1"/>
  <c r="AJ41" i="7"/>
  <c r="K233" i="17" s="1"/>
  <c r="I231" i="18" s="1"/>
  <c r="AK41" i="7"/>
  <c r="L233" i="17" s="1"/>
  <c r="J231" i="18" s="1"/>
  <c r="AL41" i="7"/>
  <c r="M233" i="17" s="1"/>
  <c r="K231" i="18" s="1"/>
  <c r="AM41" i="7"/>
  <c r="N233" i="17" s="1"/>
  <c r="L231" i="18" s="1"/>
  <c r="AN41" i="7"/>
  <c r="O233" i="17" s="1"/>
  <c r="M231" i="18" s="1"/>
  <c r="AO41" i="7"/>
  <c r="P233" i="17" s="1"/>
  <c r="N231" i="18" s="1"/>
  <c r="AP41" i="7"/>
  <c r="Q233" i="17" s="1"/>
  <c r="O231" i="18" s="1"/>
  <c r="AQ41" i="7"/>
  <c r="R233" i="17" s="1"/>
  <c r="P231" i="18" s="1"/>
  <c r="AR41" i="7"/>
  <c r="S233" i="17" s="1"/>
  <c r="Q231" i="18" s="1"/>
  <c r="AS41" i="7"/>
  <c r="T233" i="17" s="1"/>
  <c r="R231" i="18" s="1"/>
  <c r="AT41" i="7"/>
  <c r="U233" i="17" s="1"/>
  <c r="S231" i="18" s="1"/>
  <c r="J234" i="17"/>
  <c r="H232" i="18" s="1"/>
  <c r="K234" i="17"/>
  <c r="I232" i="18" s="1"/>
  <c r="L234" i="17"/>
  <c r="J232" i="18" s="1"/>
  <c r="M234" i="17"/>
  <c r="K232" i="18" s="1"/>
  <c r="N234" i="17"/>
  <c r="L232" i="18" s="1"/>
  <c r="O234" i="17"/>
  <c r="M232" i="18" s="1"/>
  <c r="P234" i="17"/>
  <c r="N232" i="18" s="1"/>
  <c r="Q234" i="17"/>
  <c r="O232" i="18" s="1"/>
  <c r="R234" i="17"/>
  <c r="P232" i="18" s="1"/>
  <c r="S234" i="17"/>
  <c r="Q232" i="18" s="1"/>
  <c r="T234" i="17"/>
  <c r="R232" i="18" s="1"/>
  <c r="U234" i="17"/>
  <c r="S232" i="18" s="1"/>
  <c r="J235" i="17"/>
  <c r="H233" i="18" s="1"/>
  <c r="K235" i="17"/>
  <c r="I233" i="18" s="1"/>
  <c r="L235" i="17"/>
  <c r="J233" i="18" s="1"/>
  <c r="M235" i="17"/>
  <c r="K233" i="18" s="1"/>
  <c r="N235" i="17"/>
  <c r="L233" i="18" s="1"/>
  <c r="O235" i="17"/>
  <c r="M233" i="18" s="1"/>
  <c r="P235" i="17"/>
  <c r="N233" i="18" s="1"/>
  <c r="Q235" i="17"/>
  <c r="O233" i="18" s="1"/>
  <c r="R235" i="17"/>
  <c r="P233" i="18" s="1"/>
  <c r="S235" i="17"/>
  <c r="Q233" i="18" s="1"/>
  <c r="T235" i="17"/>
  <c r="R233" i="18" s="1"/>
  <c r="U235" i="17"/>
  <c r="S233" i="18" s="1"/>
  <c r="J236" i="17"/>
  <c r="H234" i="18" s="1"/>
  <c r="K236" i="17"/>
  <c r="I234" i="18" s="1"/>
  <c r="L236" i="17"/>
  <c r="J234" i="18" s="1"/>
  <c r="M236" i="17"/>
  <c r="K234" i="18" s="1"/>
  <c r="N236" i="17"/>
  <c r="L234" i="18" s="1"/>
  <c r="O236" i="17"/>
  <c r="M234" i="18" s="1"/>
  <c r="P236" i="17"/>
  <c r="N234" i="18" s="1"/>
  <c r="Q236" i="17"/>
  <c r="O234" i="18" s="1"/>
  <c r="R236" i="17"/>
  <c r="P234" i="18" s="1"/>
  <c r="S236" i="17"/>
  <c r="Q234" i="18" s="1"/>
  <c r="T236" i="17"/>
  <c r="R234" i="18" s="1"/>
  <c r="U236" i="17"/>
  <c r="S234" i="18" s="1"/>
  <c r="J237" i="17"/>
  <c r="H235" i="18" s="1"/>
  <c r="K237" i="17"/>
  <c r="I235" i="18" s="1"/>
  <c r="L237" i="17"/>
  <c r="J235" i="18" s="1"/>
  <c r="M237" i="17"/>
  <c r="K235" i="18" s="1"/>
  <c r="N237" i="17"/>
  <c r="L235" i="18" s="1"/>
  <c r="O237" i="17"/>
  <c r="M235" i="18" s="1"/>
  <c r="P237" i="17"/>
  <c r="N235" i="18" s="1"/>
  <c r="Q237" i="17"/>
  <c r="O235" i="18" s="1"/>
  <c r="R237" i="17"/>
  <c r="P235" i="18" s="1"/>
  <c r="S237" i="17"/>
  <c r="Q235" i="18" s="1"/>
  <c r="T237" i="17"/>
  <c r="R235" i="18" s="1"/>
  <c r="U237" i="17"/>
  <c r="S235" i="18" s="1"/>
  <c r="J238" i="17"/>
  <c r="H236" i="18" s="1"/>
  <c r="K238" i="17"/>
  <c r="I236" i="18" s="1"/>
  <c r="L238" i="17"/>
  <c r="J236" i="18" s="1"/>
  <c r="M238" i="17"/>
  <c r="K236" i="18" s="1"/>
  <c r="N238" i="17"/>
  <c r="L236" i="18" s="1"/>
  <c r="O238" i="17"/>
  <c r="M236" i="18" s="1"/>
  <c r="P238" i="17"/>
  <c r="N236" i="18" s="1"/>
  <c r="Q238" i="17"/>
  <c r="O236" i="18" s="1"/>
  <c r="R238" i="17"/>
  <c r="P236" i="18" s="1"/>
  <c r="S238" i="17"/>
  <c r="Q236" i="18" s="1"/>
  <c r="T238" i="17"/>
  <c r="R236" i="18" s="1"/>
  <c r="U238" i="17"/>
  <c r="S236" i="18" s="1"/>
  <c r="J239" i="17"/>
  <c r="H237" i="18" s="1"/>
  <c r="K239" i="17"/>
  <c r="I237" i="18" s="1"/>
  <c r="L239" i="17"/>
  <c r="J237" i="18" s="1"/>
  <c r="M239" i="17"/>
  <c r="K237" i="18" s="1"/>
  <c r="N239" i="17"/>
  <c r="L237" i="18" s="1"/>
  <c r="O239" i="17"/>
  <c r="M237" i="18" s="1"/>
  <c r="P239" i="17"/>
  <c r="N237" i="18" s="1"/>
  <c r="Q239" i="17"/>
  <c r="O237" i="18" s="1"/>
  <c r="R239" i="17"/>
  <c r="P237" i="18" s="1"/>
  <c r="S239" i="17"/>
  <c r="Q237" i="18" s="1"/>
  <c r="T239" i="17"/>
  <c r="R237" i="18" s="1"/>
  <c r="U239" i="17"/>
  <c r="S237" i="18" s="1"/>
  <c r="J240" i="17"/>
  <c r="H238" i="18" s="1"/>
  <c r="K240" i="17"/>
  <c r="I238" i="18" s="1"/>
  <c r="L240" i="17"/>
  <c r="J238" i="18" s="1"/>
  <c r="M240" i="17"/>
  <c r="K238" i="18" s="1"/>
  <c r="N240" i="17"/>
  <c r="L238" i="18" s="1"/>
  <c r="O240" i="17"/>
  <c r="M238" i="18" s="1"/>
  <c r="P240" i="17"/>
  <c r="N238" i="18" s="1"/>
  <c r="Q240" i="17"/>
  <c r="O238" i="18" s="1"/>
  <c r="R240" i="17"/>
  <c r="P238" i="18" s="1"/>
  <c r="S240" i="17"/>
  <c r="Q238" i="18" s="1"/>
  <c r="T240" i="17"/>
  <c r="R238" i="18" s="1"/>
  <c r="U240" i="17"/>
  <c r="S238" i="18" s="1"/>
  <c r="AI52" i="7"/>
  <c r="J241" i="17" s="1"/>
  <c r="H239" i="18" s="1"/>
  <c r="AJ52" i="7"/>
  <c r="K241" i="17" s="1"/>
  <c r="I239" i="18" s="1"/>
  <c r="AK52" i="7"/>
  <c r="L241" i="17" s="1"/>
  <c r="J239" i="18" s="1"/>
  <c r="AL52" i="7"/>
  <c r="M241" i="17" s="1"/>
  <c r="K239" i="18" s="1"/>
  <c r="AM52" i="7"/>
  <c r="N241" i="17" s="1"/>
  <c r="L239" i="18" s="1"/>
  <c r="AN52" i="7"/>
  <c r="O241" i="17" s="1"/>
  <c r="M239" i="18" s="1"/>
  <c r="AO52" i="7"/>
  <c r="P241" i="17" s="1"/>
  <c r="N239" i="18" s="1"/>
  <c r="AP52" i="7"/>
  <c r="Q241" i="17" s="1"/>
  <c r="O239" i="18" s="1"/>
  <c r="AQ52" i="7"/>
  <c r="R241" i="17" s="1"/>
  <c r="P239" i="18" s="1"/>
  <c r="AR52" i="7"/>
  <c r="S241" i="17" s="1"/>
  <c r="Q239" i="18" s="1"/>
  <c r="AS52" i="7"/>
  <c r="T241" i="17" s="1"/>
  <c r="R239" i="18" s="1"/>
  <c r="AT52" i="7"/>
  <c r="U241" i="17" s="1"/>
  <c r="S239" i="18" s="1"/>
  <c r="J242" i="17"/>
  <c r="H240" i="18" s="1"/>
  <c r="K242" i="17"/>
  <c r="I240" i="18" s="1"/>
  <c r="L242" i="17"/>
  <c r="J240" i="18" s="1"/>
  <c r="M242" i="17"/>
  <c r="K240" i="18" s="1"/>
  <c r="N242" i="17"/>
  <c r="L240" i="18" s="1"/>
  <c r="O242" i="17"/>
  <c r="M240" i="18" s="1"/>
  <c r="P242" i="17"/>
  <c r="N240" i="18" s="1"/>
  <c r="Q242" i="17"/>
  <c r="O240" i="18" s="1"/>
  <c r="R242" i="17"/>
  <c r="P240" i="18" s="1"/>
  <c r="S242" i="17"/>
  <c r="Q240" i="18" s="1"/>
  <c r="T242" i="17"/>
  <c r="R240" i="18" s="1"/>
  <c r="U242" i="17"/>
  <c r="S240" i="18" s="1"/>
  <c r="J243" i="17"/>
  <c r="H241" i="18" s="1"/>
  <c r="K243" i="17"/>
  <c r="I241" i="18" s="1"/>
  <c r="L243" i="17"/>
  <c r="J241" i="18" s="1"/>
  <c r="M243" i="17"/>
  <c r="K241" i="18" s="1"/>
  <c r="N243" i="17"/>
  <c r="L241" i="18" s="1"/>
  <c r="O243" i="17"/>
  <c r="M241" i="18" s="1"/>
  <c r="P243" i="17"/>
  <c r="N241" i="18" s="1"/>
  <c r="Q243" i="17"/>
  <c r="O241" i="18" s="1"/>
  <c r="R243" i="17"/>
  <c r="P241" i="18" s="1"/>
  <c r="S243" i="17"/>
  <c r="Q241" i="18" s="1"/>
  <c r="T243" i="17"/>
  <c r="R241" i="18" s="1"/>
  <c r="U243" i="17"/>
  <c r="S241" i="18" s="1"/>
  <c r="J244" i="17"/>
  <c r="H242" i="18" s="1"/>
  <c r="K244" i="17"/>
  <c r="I242" i="18" s="1"/>
  <c r="L244" i="17"/>
  <c r="J242" i="18" s="1"/>
  <c r="M244" i="17"/>
  <c r="K242" i="18" s="1"/>
  <c r="N244" i="17"/>
  <c r="L242" i="18" s="1"/>
  <c r="O244" i="17"/>
  <c r="M242" i="18" s="1"/>
  <c r="P244" i="17"/>
  <c r="N242" i="18" s="1"/>
  <c r="Q244" i="17"/>
  <c r="O242" i="18" s="1"/>
  <c r="R244" i="17"/>
  <c r="P242" i="18" s="1"/>
  <c r="S244" i="17"/>
  <c r="Q242" i="18" s="1"/>
  <c r="T244" i="17"/>
  <c r="R242" i="18" s="1"/>
  <c r="U244" i="17"/>
  <c r="S242" i="18" s="1"/>
  <c r="J245" i="17"/>
  <c r="H243" i="18" s="1"/>
  <c r="K245" i="17"/>
  <c r="I243" i="18" s="1"/>
  <c r="L245" i="17"/>
  <c r="J243" i="18" s="1"/>
  <c r="M245" i="17"/>
  <c r="K243" i="18" s="1"/>
  <c r="N245" i="17"/>
  <c r="L243" i="18" s="1"/>
  <c r="O245" i="17"/>
  <c r="M243" i="18" s="1"/>
  <c r="P245" i="17"/>
  <c r="N243" i="18" s="1"/>
  <c r="Q245" i="17"/>
  <c r="O243" i="18" s="1"/>
  <c r="R245" i="17"/>
  <c r="P243" i="18" s="1"/>
  <c r="S245" i="17"/>
  <c r="Q243" i="18" s="1"/>
  <c r="T245" i="17"/>
  <c r="R243" i="18" s="1"/>
  <c r="U245" i="17"/>
  <c r="S243" i="18" s="1"/>
  <c r="J246" i="17"/>
  <c r="H244" i="18" s="1"/>
  <c r="K246" i="17"/>
  <c r="I244" i="18" s="1"/>
  <c r="L246" i="17"/>
  <c r="J244" i="18" s="1"/>
  <c r="M246" i="17"/>
  <c r="K244" i="18" s="1"/>
  <c r="N246" i="17"/>
  <c r="L244" i="18" s="1"/>
  <c r="O246" i="17"/>
  <c r="M244" i="18" s="1"/>
  <c r="P246" i="17"/>
  <c r="N244" i="18" s="1"/>
  <c r="Q246" i="17"/>
  <c r="O244" i="18" s="1"/>
  <c r="R246" i="17"/>
  <c r="P244" i="18" s="1"/>
  <c r="S246" i="17"/>
  <c r="Q244" i="18" s="1"/>
  <c r="T246" i="17"/>
  <c r="R244" i="18" s="1"/>
  <c r="U246" i="17"/>
  <c r="S244" i="18" s="1"/>
  <c r="J247" i="17"/>
  <c r="H245" i="18" s="1"/>
  <c r="K247" i="17"/>
  <c r="I245" i="18" s="1"/>
  <c r="L247" i="17"/>
  <c r="J245" i="18" s="1"/>
  <c r="M247" i="17"/>
  <c r="K245" i="18" s="1"/>
  <c r="N247" i="17"/>
  <c r="L245" i="18" s="1"/>
  <c r="O247" i="17"/>
  <c r="M245" i="18" s="1"/>
  <c r="P247" i="17"/>
  <c r="N245" i="18" s="1"/>
  <c r="Q247" i="17"/>
  <c r="O245" i="18" s="1"/>
  <c r="R247" i="17"/>
  <c r="P245" i="18" s="1"/>
  <c r="S247" i="17"/>
  <c r="Q245" i="18" s="1"/>
  <c r="T247" i="17"/>
  <c r="R245" i="18" s="1"/>
  <c r="U247" i="17"/>
  <c r="S245" i="18" s="1"/>
  <c r="J248" i="17"/>
  <c r="H246" i="18" s="1"/>
  <c r="K248" i="17"/>
  <c r="I246" i="18" s="1"/>
  <c r="L248" i="17"/>
  <c r="J246" i="18" s="1"/>
  <c r="M248" i="17"/>
  <c r="K246" i="18" s="1"/>
  <c r="N248" i="17"/>
  <c r="L246" i="18" s="1"/>
  <c r="O248" i="17"/>
  <c r="M246" i="18" s="1"/>
  <c r="P248" i="17"/>
  <c r="N246" i="18" s="1"/>
  <c r="Q248" i="17"/>
  <c r="O246" i="18" s="1"/>
  <c r="R248" i="17"/>
  <c r="P246" i="18" s="1"/>
  <c r="S248" i="17"/>
  <c r="Q246" i="18" s="1"/>
  <c r="T248" i="17"/>
  <c r="R246" i="18" s="1"/>
  <c r="U248" i="17"/>
  <c r="S246" i="18" s="1"/>
  <c r="AI63" i="7"/>
  <c r="J249" i="17" s="1"/>
  <c r="H247" i="18" s="1"/>
  <c r="AJ63" i="7"/>
  <c r="K249" i="17" s="1"/>
  <c r="I247" i="18" s="1"/>
  <c r="AK63" i="7"/>
  <c r="L249" i="17" s="1"/>
  <c r="J247" i="18" s="1"/>
  <c r="AL63" i="7"/>
  <c r="M249" i="17" s="1"/>
  <c r="K247" i="18" s="1"/>
  <c r="AM63" i="7"/>
  <c r="N249" i="17" s="1"/>
  <c r="L247" i="18" s="1"/>
  <c r="AN63" i="7"/>
  <c r="O249" i="17" s="1"/>
  <c r="M247" i="18" s="1"/>
  <c r="AO63" i="7"/>
  <c r="P249" i="17" s="1"/>
  <c r="N247" i="18" s="1"/>
  <c r="AP63" i="7"/>
  <c r="Q249" i="17" s="1"/>
  <c r="O247" i="18" s="1"/>
  <c r="AQ63" i="7"/>
  <c r="R249" i="17" s="1"/>
  <c r="P247" i="18" s="1"/>
  <c r="AR63" i="7"/>
  <c r="S249" i="17" s="1"/>
  <c r="Q247" i="18" s="1"/>
  <c r="AS63" i="7"/>
  <c r="T249" i="17" s="1"/>
  <c r="R247" i="18" s="1"/>
  <c r="AT63" i="7"/>
  <c r="U249" i="17" s="1"/>
  <c r="S247" i="18" s="1"/>
  <c r="J250" i="17"/>
  <c r="H248" i="18" s="1"/>
  <c r="K250" i="17"/>
  <c r="I248" i="18" s="1"/>
  <c r="L250" i="17"/>
  <c r="J248" i="18" s="1"/>
  <c r="M250" i="17"/>
  <c r="K248" i="18" s="1"/>
  <c r="N250" i="17"/>
  <c r="L248" i="18" s="1"/>
  <c r="O250" i="17"/>
  <c r="M248" i="18" s="1"/>
  <c r="P250" i="17"/>
  <c r="N248" i="18" s="1"/>
  <c r="Q250" i="17"/>
  <c r="O248" i="18" s="1"/>
  <c r="R250" i="17"/>
  <c r="P248" i="18" s="1"/>
  <c r="S250" i="17"/>
  <c r="Q248" i="18" s="1"/>
  <c r="T250" i="17"/>
  <c r="R248" i="18" s="1"/>
  <c r="U250" i="17"/>
  <c r="S248" i="18" s="1"/>
  <c r="J251" i="17"/>
  <c r="H249" i="18" s="1"/>
  <c r="K251" i="17"/>
  <c r="I249" i="18" s="1"/>
  <c r="L251" i="17"/>
  <c r="J249" i="18" s="1"/>
  <c r="M251" i="17"/>
  <c r="K249" i="18" s="1"/>
  <c r="N251" i="17"/>
  <c r="L249" i="18" s="1"/>
  <c r="O251" i="17"/>
  <c r="M249" i="18" s="1"/>
  <c r="P251" i="17"/>
  <c r="N249" i="18" s="1"/>
  <c r="Q251" i="17"/>
  <c r="O249" i="18" s="1"/>
  <c r="R251" i="17"/>
  <c r="P249" i="18" s="1"/>
  <c r="S251" i="17"/>
  <c r="Q249" i="18" s="1"/>
  <c r="T251" i="17"/>
  <c r="R249" i="18" s="1"/>
  <c r="U251" i="17"/>
  <c r="S249" i="18" s="1"/>
  <c r="J252" i="17"/>
  <c r="H250" i="18" s="1"/>
  <c r="K252" i="17"/>
  <c r="I250" i="18" s="1"/>
  <c r="L252" i="17"/>
  <c r="J250" i="18" s="1"/>
  <c r="M252" i="17"/>
  <c r="K250" i="18" s="1"/>
  <c r="N252" i="17"/>
  <c r="L250" i="18" s="1"/>
  <c r="O252" i="17"/>
  <c r="M250" i="18" s="1"/>
  <c r="P252" i="17"/>
  <c r="N250" i="18" s="1"/>
  <c r="Q252" i="17"/>
  <c r="O250" i="18" s="1"/>
  <c r="R252" i="17"/>
  <c r="P250" i="18" s="1"/>
  <c r="S252" i="17"/>
  <c r="Q250" i="18" s="1"/>
  <c r="T252" i="17"/>
  <c r="R250" i="18" s="1"/>
  <c r="U252" i="17"/>
  <c r="S250" i="18" s="1"/>
  <c r="J253" i="17"/>
  <c r="H251" i="18" s="1"/>
  <c r="K253" i="17"/>
  <c r="I251" i="18" s="1"/>
  <c r="L253" i="17"/>
  <c r="J251" i="18" s="1"/>
  <c r="M253" i="17"/>
  <c r="K251" i="18" s="1"/>
  <c r="N253" i="17"/>
  <c r="L251" i="18" s="1"/>
  <c r="O253" i="17"/>
  <c r="M251" i="18" s="1"/>
  <c r="P253" i="17"/>
  <c r="N251" i="18" s="1"/>
  <c r="Q253" i="17"/>
  <c r="O251" i="18" s="1"/>
  <c r="R253" i="17"/>
  <c r="P251" i="18" s="1"/>
  <c r="S253" i="17"/>
  <c r="Q251" i="18" s="1"/>
  <c r="T253" i="17"/>
  <c r="R251" i="18" s="1"/>
  <c r="U253" i="17"/>
  <c r="S251" i="18" s="1"/>
  <c r="J254" i="17"/>
  <c r="H252" i="18" s="1"/>
  <c r="K254" i="17"/>
  <c r="I252" i="18" s="1"/>
  <c r="L254" i="17"/>
  <c r="J252" i="18" s="1"/>
  <c r="M254" i="17"/>
  <c r="K252" i="18" s="1"/>
  <c r="N254" i="17"/>
  <c r="L252" i="18" s="1"/>
  <c r="O254" i="17"/>
  <c r="M252" i="18" s="1"/>
  <c r="P254" i="17"/>
  <c r="N252" i="18" s="1"/>
  <c r="Q254" i="17"/>
  <c r="O252" i="18" s="1"/>
  <c r="R254" i="17"/>
  <c r="P252" i="18" s="1"/>
  <c r="S254" i="17"/>
  <c r="Q252" i="18" s="1"/>
  <c r="T254" i="17"/>
  <c r="R252" i="18" s="1"/>
  <c r="U254" i="17"/>
  <c r="S252" i="18" s="1"/>
  <c r="AI84" i="7"/>
  <c r="J264" i="17" s="1"/>
  <c r="H262" i="18" s="1"/>
  <c r="AJ84" i="7"/>
  <c r="K264" i="17" s="1"/>
  <c r="I262" i="18" s="1"/>
  <c r="AK84" i="7"/>
  <c r="L264" i="17" s="1"/>
  <c r="J262" i="18" s="1"/>
  <c r="AL84" i="7"/>
  <c r="M264" i="17" s="1"/>
  <c r="K262" i="18" s="1"/>
  <c r="AM84" i="7"/>
  <c r="N264" i="17" s="1"/>
  <c r="L262" i="18" s="1"/>
  <c r="AN84" i="7"/>
  <c r="O264" i="17" s="1"/>
  <c r="M262" i="18" s="1"/>
  <c r="AO84" i="7"/>
  <c r="P264" i="17" s="1"/>
  <c r="N262" i="18" s="1"/>
  <c r="AP84" i="7"/>
  <c r="Q264" i="17" s="1"/>
  <c r="O262" i="18" s="1"/>
  <c r="AQ84" i="7"/>
  <c r="R264" i="17" s="1"/>
  <c r="P262" i="18" s="1"/>
  <c r="AR84" i="7"/>
  <c r="S264" i="17" s="1"/>
  <c r="Q262" i="18" s="1"/>
  <c r="AS84" i="7"/>
  <c r="T264" i="17" s="1"/>
  <c r="R262" i="18" s="1"/>
  <c r="AT84" i="7"/>
  <c r="U264" i="17" s="1"/>
  <c r="S262" i="18" s="1"/>
  <c r="J265" i="17"/>
  <c r="H263" i="18" s="1"/>
  <c r="K265" i="17"/>
  <c r="I263" i="18" s="1"/>
  <c r="L265" i="17"/>
  <c r="J263" i="18" s="1"/>
  <c r="M265" i="17"/>
  <c r="K263" i="18" s="1"/>
  <c r="N265" i="17"/>
  <c r="L263" i="18" s="1"/>
  <c r="O265" i="17"/>
  <c r="M263" i="18" s="1"/>
  <c r="P265" i="17"/>
  <c r="N263" i="18" s="1"/>
  <c r="Q265" i="17"/>
  <c r="O263" i="18" s="1"/>
  <c r="R265" i="17"/>
  <c r="P263" i="18" s="1"/>
  <c r="S265" i="17"/>
  <c r="Q263" i="18" s="1"/>
  <c r="T265" i="17"/>
  <c r="R263" i="18" s="1"/>
  <c r="U265" i="17"/>
  <c r="S263" i="18" s="1"/>
  <c r="J266" i="17"/>
  <c r="H264" i="18" s="1"/>
  <c r="K266" i="17"/>
  <c r="I264" i="18" s="1"/>
  <c r="L266" i="17"/>
  <c r="J264" i="18" s="1"/>
  <c r="M266" i="17"/>
  <c r="K264" i="18" s="1"/>
  <c r="N266" i="17"/>
  <c r="L264" i="18" s="1"/>
  <c r="O266" i="17"/>
  <c r="M264" i="18" s="1"/>
  <c r="P266" i="17"/>
  <c r="N264" i="18" s="1"/>
  <c r="Q266" i="17"/>
  <c r="O264" i="18" s="1"/>
  <c r="R266" i="17"/>
  <c r="P264" i="18" s="1"/>
  <c r="S266" i="17"/>
  <c r="Q264" i="18" s="1"/>
  <c r="T266" i="17"/>
  <c r="R264" i="18" s="1"/>
  <c r="U266" i="17"/>
  <c r="S264" i="18" s="1"/>
  <c r="J267" i="17"/>
  <c r="H265" i="18" s="1"/>
  <c r="K267" i="17"/>
  <c r="I265" i="18" s="1"/>
  <c r="L267" i="17"/>
  <c r="J265" i="18" s="1"/>
  <c r="M267" i="17"/>
  <c r="K265" i="18" s="1"/>
  <c r="N267" i="17"/>
  <c r="L265" i="18" s="1"/>
  <c r="O267" i="17"/>
  <c r="M265" i="18" s="1"/>
  <c r="P267" i="17"/>
  <c r="N265" i="18" s="1"/>
  <c r="Q267" i="17"/>
  <c r="O265" i="18" s="1"/>
  <c r="R267" i="17"/>
  <c r="P265" i="18" s="1"/>
  <c r="S267" i="17"/>
  <c r="Q265" i="18" s="1"/>
  <c r="T267" i="17"/>
  <c r="R265" i="18" s="1"/>
  <c r="U267" i="17"/>
  <c r="S265" i="18" s="1"/>
  <c r="J268" i="17"/>
  <c r="H266" i="18" s="1"/>
  <c r="K268" i="17"/>
  <c r="I266" i="18" s="1"/>
  <c r="L268" i="17"/>
  <c r="J266" i="18" s="1"/>
  <c r="M268" i="17"/>
  <c r="K266" i="18" s="1"/>
  <c r="N268" i="17"/>
  <c r="L266" i="18" s="1"/>
  <c r="O268" i="17"/>
  <c r="M266" i="18" s="1"/>
  <c r="P268" i="17"/>
  <c r="N266" i="18" s="1"/>
  <c r="Q268" i="17"/>
  <c r="O266" i="18" s="1"/>
  <c r="R268" i="17"/>
  <c r="P266" i="18" s="1"/>
  <c r="S268" i="17"/>
  <c r="Q266" i="18" s="1"/>
  <c r="T268" i="17"/>
  <c r="R266" i="18" s="1"/>
  <c r="U268" i="17"/>
  <c r="S266" i="18" s="1"/>
  <c r="J269" i="17"/>
  <c r="H267" i="18" s="1"/>
  <c r="K269" i="17"/>
  <c r="I267" i="18" s="1"/>
  <c r="L269" i="17"/>
  <c r="J267" i="18" s="1"/>
  <c r="M269" i="17"/>
  <c r="K267" i="18" s="1"/>
  <c r="N269" i="17"/>
  <c r="L267" i="18" s="1"/>
  <c r="O269" i="17"/>
  <c r="M267" i="18" s="1"/>
  <c r="P269" i="17"/>
  <c r="N267" i="18" s="1"/>
  <c r="Q269" i="17"/>
  <c r="O267" i="18" s="1"/>
  <c r="R269" i="17"/>
  <c r="P267" i="18" s="1"/>
  <c r="S269" i="17"/>
  <c r="Q267" i="18" s="1"/>
  <c r="T269" i="17"/>
  <c r="R267" i="18" s="1"/>
  <c r="U269" i="17"/>
  <c r="S267" i="18" s="1"/>
  <c r="J270" i="17"/>
  <c r="H268" i="18" s="1"/>
  <c r="K270" i="17"/>
  <c r="I268" i="18" s="1"/>
  <c r="L270" i="17"/>
  <c r="J268" i="18" s="1"/>
  <c r="M270" i="17"/>
  <c r="K268" i="18" s="1"/>
  <c r="N270" i="17"/>
  <c r="L268" i="18" s="1"/>
  <c r="O270" i="17"/>
  <c r="M268" i="18" s="1"/>
  <c r="P270" i="17"/>
  <c r="N268" i="18" s="1"/>
  <c r="Q270" i="17"/>
  <c r="O268" i="18" s="1"/>
  <c r="R270" i="17"/>
  <c r="P268" i="18" s="1"/>
  <c r="S270" i="17"/>
  <c r="Q268" i="18" s="1"/>
  <c r="T270" i="17"/>
  <c r="R268" i="18" s="1"/>
  <c r="U270" i="17"/>
  <c r="S268" i="18" s="1"/>
  <c r="J271" i="17"/>
  <c r="H269" i="18" s="1"/>
  <c r="K271" i="17"/>
  <c r="I269" i="18" s="1"/>
  <c r="L271" i="17"/>
  <c r="J269" i="18" s="1"/>
  <c r="M271" i="17"/>
  <c r="K269" i="18" s="1"/>
  <c r="N271" i="17"/>
  <c r="L269" i="18" s="1"/>
  <c r="O271" i="17"/>
  <c r="M269" i="18" s="1"/>
  <c r="P271" i="17"/>
  <c r="N269" i="18" s="1"/>
  <c r="Q271" i="17"/>
  <c r="O269" i="18" s="1"/>
  <c r="R271" i="17"/>
  <c r="P269" i="18" s="1"/>
  <c r="S271" i="17"/>
  <c r="Q269" i="18" s="1"/>
  <c r="T271" i="17"/>
  <c r="R269" i="18" s="1"/>
  <c r="U271" i="17"/>
  <c r="S269" i="18" s="1"/>
  <c r="AI9" i="6"/>
  <c r="J273" i="17" s="1"/>
  <c r="H271" i="18" s="1"/>
  <c r="AJ9" i="6"/>
  <c r="K273" i="17" s="1"/>
  <c r="I271" i="18" s="1"/>
  <c r="AK9" i="6"/>
  <c r="L273" i="17" s="1"/>
  <c r="J271" i="18" s="1"/>
  <c r="AL9" i="6"/>
  <c r="M273" i="17" s="1"/>
  <c r="K271" i="18" s="1"/>
  <c r="AM9" i="6"/>
  <c r="N273" i="17" s="1"/>
  <c r="L271" i="18" s="1"/>
  <c r="AN9" i="6"/>
  <c r="O273" i="17" s="1"/>
  <c r="M271" i="18" s="1"/>
  <c r="AO9" i="6"/>
  <c r="P273" i="17" s="1"/>
  <c r="N271" i="18" s="1"/>
  <c r="AP9" i="6"/>
  <c r="Q273" i="17" s="1"/>
  <c r="O271" i="18" s="1"/>
  <c r="AQ9" i="6"/>
  <c r="R273" i="17" s="1"/>
  <c r="P271" i="18" s="1"/>
  <c r="AR9" i="6"/>
  <c r="S273" i="17" s="1"/>
  <c r="Q271" i="18" s="1"/>
  <c r="AS9" i="6"/>
  <c r="T273" i="17" s="1"/>
  <c r="R271" i="18" s="1"/>
  <c r="AT9" i="6"/>
  <c r="U273" i="17" s="1"/>
  <c r="S271" i="18" s="1"/>
  <c r="AI10" i="6"/>
  <c r="J274" i="17" s="1"/>
  <c r="H272" i="18" s="1"/>
  <c r="AJ10" i="6"/>
  <c r="K274" i="17" s="1"/>
  <c r="I272" i="18" s="1"/>
  <c r="AK10" i="6"/>
  <c r="L274" i="17" s="1"/>
  <c r="J272" i="18" s="1"/>
  <c r="AL10" i="6"/>
  <c r="M274" i="17" s="1"/>
  <c r="K272" i="18" s="1"/>
  <c r="AM10" i="6"/>
  <c r="N274" i="17" s="1"/>
  <c r="L272" i="18" s="1"/>
  <c r="AN10" i="6"/>
  <c r="O274" i="17" s="1"/>
  <c r="M272" i="18" s="1"/>
  <c r="AO10" i="6"/>
  <c r="P274" i="17" s="1"/>
  <c r="N272" i="18" s="1"/>
  <c r="AP10" i="6"/>
  <c r="Q274" i="17" s="1"/>
  <c r="O272" i="18" s="1"/>
  <c r="AQ10" i="6"/>
  <c r="R274" i="17" s="1"/>
  <c r="P272" i="18" s="1"/>
  <c r="AR10" i="6"/>
  <c r="S274" i="17" s="1"/>
  <c r="Q272" i="18" s="1"/>
  <c r="AS10" i="6"/>
  <c r="T274" i="17" s="1"/>
  <c r="R272" i="18" s="1"/>
  <c r="AT10" i="6"/>
  <c r="U274" i="17" s="1"/>
  <c r="S272" i="18" s="1"/>
  <c r="AI11" i="6"/>
  <c r="J275" i="17" s="1"/>
  <c r="H273" i="18" s="1"/>
  <c r="AJ11" i="6"/>
  <c r="K275" i="17" s="1"/>
  <c r="I273" i="18" s="1"/>
  <c r="AK11" i="6"/>
  <c r="L275" i="17" s="1"/>
  <c r="J273" i="18" s="1"/>
  <c r="AL11" i="6"/>
  <c r="M275" i="17" s="1"/>
  <c r="K273" i="18" s="1"/>
  <c r="AM11" i="6"/>
  <c r="N275" i="17" s="1"/>
  <c r="L273" i="18" s="1"/>
  <c r="AN11" i="6"/>
  <c r="O275" i="17" s="1"/>
  <c r="M273" i="18" s="1"/>
  <c r="AO11" i="6"/>
  <c r="P275" i="17" s="1"/>
  <c r="N273" i="18" s="1"/>
  <c r="AP11" i="6"/>
  <c r="Q275" i="17" s="1"/>
  <c r="O273" i="18" s="1"/>
  <c r="AQ11" i="6"/>
  <c r="R275" i="17" s="1"/>
  <c r="P273" i="18" s="1"/>
  <c r="AR11" i="6"/>
  <c r="S275" i="17" s="1"/>
  <c r="Q273" i="18" s="1"/>
  <c r="AS11" i="6"/>
  <c r="T275" i="17" s="1"/>
  <c r="R273" i="18" s="1"/>
  <c r="AT11" i="6"/>
  <c r="U275" i="17" s="1"/>
  <c r="S273" i="18" s="1"/>
  <c r="AI12" i="6"/>
  <c r="J276" i="17" s="1"/>
  <c r="H274" i="18" s="1"/>
  <c r="AJ12" i="6"/>
  <c r="K276" i="17" s="1"/>
  <c r="I274" i="18" s="1"/>
  <c r="AK12" i="6"/>
  <c r="L276" i="17" s="1"/>
  <c r="J274" i="18" s="1"/>
  <c r="AL12" i="6"/>
  <c r="M276" i="17" s="1"/>
  <c r="K274" i="18" s="1"/>
  <c r="AM12" i="6"/>
  <c r="N276" i="17" s="1"/>
  <c r="L274" i="18" s="1"/>
  <c r="AN12" i="6"/>
  <c r="O276" i="17" s="1"/>
  <c r="M274" i="18" s="1"/>
  <c r="AO12" i="6"/>
  <c r="P276" i="17" s="1"/>
  <c r="N274" i="18" s="1"/>
  <c r="AP12" i="6"/>
  <c r="Q276" i="17" s="1"/>
  <c r="O274" i="18" s="1"/>
  <c r="AQ12" i="6"/>
  <c r="R276" i="17" s="1"/>
  <c r="P274" i="18" s="1"/>
  <c r="AR12" i="6"/>
  <c r="S276" i="17" s="1"/>
  <c r="Q274" i="18" s="1"/>
  <c r="AS12" i="6"/>
  <c r="T276" i="17" s="1"/>
  <c r="R274" i="18" s="1"/>
  <c r="AT12" i="6"/>
  <c r="U276" i="17" s="1"/>
  <c r="S274" i="18" s="1"/>
  <c r="AI13" i="6"/>
  <c r="J277" i="17" s="1"/>
  <c r="H275" i="18" s="1"/>
  <c r="AJ13" i="6"/>
  <c r="K277" i="17" s="1"/>
  <c r="I275" i="18" s="1"/>
  <c r="AK13" i="6"/>
  <c r="L277" i="17" s="1"/>
  <c r="J275" i="18" s="1"/>
  <c r="AL13" i="6"/>
  <c r="M277" i="17" s="1"/>
  <c r="K275" i="18" s="1"/>
  <c r="AM13" i="6"/>
  <c r="N277" i="17" s="1"/>
  <c r="L275" i="18" s="1"/>
  <c r="AN13" i="6"/>
  <c r="O277" i="17" s="1"/>
  <c r="M275" i="18" s="1"/>
  <c r="AO13" i="6"/>
  <c r="P277" i="17" s="1"/>
  <c r="N275" i="18" s="1"/>
  <c r="AP13" i="6"/>
  <c r="Q277" i="17" s="1"/>
  <c r="O275" i="18" s="1"/>
  <c r="AQ13" i="6"/>
  <c r="R277" i="17" s="1"/>
  <c r="P275" i="18" s="1"/>
  <c r="AR13" i="6"/>
  <c r="S277" i="17" s="1"/>
  <c r="Q275" i="18" s="1"/>
  <c r="AS13" i="6"/>
  <c r="T277" i="17" s="1"/>
  <c r="R275" i="18" s="1"/>
  <c r="AT13" i="6"/>
  <c r="U277" i="17" s="1"/>
  <c r="S275" i="18" s="1"/>
  <c r="AI14" i="6"/>
  <c r="J278" i="17" s="1"/>
  <c r="H276" i="18" s="1"/>
  <c r="AJ14" i="6"/>
  <c r="K278" i="17" s="1"/>
  <c r="I276" i="18" s="1"/>
  <c r="AK14" i="6"/>
  <c r="L278" i="17" s="1"/>
  <c r="J276" i="18" s="1"/>
  <c r="AL14" i="6"/>
  <c r="M278" i="17" s="1"/>
  <c r="K276" i="18" s="1"/>
  <c r="AM14" i="6"/>
  <c r="N278" i="17" s="1"/>
  <c r="L276" i="18" s="1"/>
  <c r="AN14" i="6"/>
  <c r="O278" i="17" s="1"/>
  <c r="M276" i="18" s="1"/>
  <c r="AO14" i="6"/>
  <c r="P278" i="17" s="1"/>
  <c r="N276" i="18" s="1"/>
  <c r="AP14" i="6"/>
  <c r="Q278" i="17" s="1"/>
  <c r="O276" i="18" s="1"/>
  <c r="AQ14" i="6"/>
  <c r="R278" i="17" s="1"/>
  <c r="P276" i="18" s="1"/>
  <c r="AR14" i="6"/>
  <c r="S278" i="17" s="1"/>
  <c r="Q276" i="18" s="1"/>
  <c r="AS14" i="6"/>
  <c r="T278" i="17" s="1"/>
  <c r="R276" i="18" s="1"/>
  <c r="AT14" i="6"/>
  <c r="U278" i="17" s="1"/>
  <c r="S276" i="18" s="1"/>
  <c r="AI15" i="6"/>
  <c r="J279" i="17" s="1"/>
  <c r="H277" i="18" s="1"/>
  <c r="AJ15" i="6"/>
  <c r="K279" i="17" s="1"/>
  <c r="I277" i="18" s="1"/>
  <c r="AK15" i="6"/>
  <c r="L279" i="17" s="1"/>
  <c r="J277" i="18" s="1"/>
  <c r="AL15" i="6"/>
  <c r="M279" i="17" s="1"/>
  <c r="K277" i="18" s="1"/>
  <c r="AM15" i="6"/>
  <c r="N279" i="17" s="1"/>
  <c r="L277" i="18" s="1"/>
  <c r="AN15" i="6"/>
  <c r="O279" i="17" s="1"/>
  <c r="M277" i="18" s="1"/>
  <c r="AO15" i="6"/>
  <c r="P279" i="17" s="1"/>
  <c r="N277" i="18" s="1"/>
  <c r="AP15" i="6"/>
  <c r="Q279" i="17" s="1"/>
  <c r="O277" i="18" s="1"/>
  <c r="AQ15" i="6"/>
  <c r="R279" i="17" s="1"/>
  <c r="P277" i="18" s="1"/>
  <c r="AR15" i="6"/>
  <c r="S279" i="17" s="1"/>
  <c r="Q277" i="18" s="1"/>
  <c r="AS15" i="6"/>
  <c r="T279" i="17" s="1"/>
  <c r="R277" i="18" s="1"/>
  <c r="AT15" i="6"/>
  <c r="U279" i="17" s="1"/>
  <c r="S277" i="18" s="1"/>
  <c r="AI16" i="6"/>
  <c r="J280" i="17" s="1"/>
  <c r="H278" i="18" s="1"/>
  <c r="AJ16" i="6"/>
  <c r="K280" i="17" s="1"/>
  <c r="I278" i="18" s="1"/>
  <c r="AK16" i="6"/>
  <c r="L280" i="17" s="1"/>
  <c r="J278" i="18" s="1"/>
  <c r="AL16" i="6"/>
  <c r="M280" i="17" s="1"/>
  <c r="K278" i="18" s="1"/>
  <c r="AM16" i="6"/>
  <c r="N280" i="17" s="1"/>
  <c r="L278" i="18" s="1"/>
  <c r="AN16" i="6"/>
  <c r="O280" i="17" s="1"/>
  <c r="M278" i="18" s="1"/>
  <c r="AO16" i="6"/>
  <c r="P280" i="17" s="1"/>
  <c r="N278" i="18" s="1"/>
  <c r="AP16" i="6"/>
  <c r="Q280" i="17" s="1"/>
  <c r="O278" i="18" s="1"/>
  <c r="AQ16" i="6"/>
  <c r="R280" i="17" s="1"/>
  <c r="P278" i="18" s="1"/>
  <c r="AR16" i="6"/>
  <c r="S280" i="17" s="1"/>
  <c r="Q278" i="18" s="1"/>
  <c r="AS16" i="6"/>
  <c r="T280" i="17" s="1"/>
  <c r="R278" i="18" s="1"/>
  <c r="AT16" i="6"/>
  <c r="U280" i="17" s="1"/>
  <c r="S278" i="18" s="1"/>
  <c r="AI44" i="6"/>
  <c r="J299" i="17" s="1"/>
  <c r="AJ44" i="6"/>
  <c r="K299" i="17" s="1"/>
  <c r="I297" i="18" s="1"/>
  <c r="AK44" i="6"/>
  <c r="L299" i="17" s="1"/>
  <c r="J297" i="18" s="1"/>
  <c r="AL44" i="6"/>
  <c r="M299" i="17" s="1"/>
  <c r="K297" i="18" s="1"/>
  <c r="AM44" i="6"/>
  <c r="N299" i="17" s="1"/>
  <c r="L297" i="18" s="1"/>
  <c r="AN44" i="6"/>
  <c r="O299" i="17" s="1"/>
  <c r="M297" i="18" s="1"/>
  <c r="AO44" i="6"/>
  <c r="P299" i="17" s="1"/>
  <c r="N297" i="18" s="1"/>
  <c r="AP44" i="6"/>
  <c r="Q299" i="17" s="1"/>
  <c r="O297" i="18" s="1"/>
  <c r="AQ44" i="6"/>
  <c r="R299" i="17" s="1"/>
  <c r="P297" i="18" s="1"/>
  <c r="AR44" i="6"/>
  <c r="S299" i="17" s="1"/>
  <c r="Q297" i="18" s="1"/>
  <c r="AS44" i="6"/>
  <c r="T299" i="17" s="1"/>
  <c r="R297" i="18" s="1"/>
  <c r="AT44" i="6"/>
  <c r="U299" i="17" s="1"/>
  <c r="S297" i="18" s="1"/>
  <c r="AI45" i="6"/>
  <c r="J300" i="17" s="1"/>
  <c r="AJ45" i="6"/>
  <c r="K300" i="17" s="1"/>
  <c r="I298" i="18" s="1"/>
  <c r="AK45" i="6"/>
  <c r="L300" i="17" s="1"/>
  <c r="J298" i="18" s="1"/>
  <c r="AL45" i="6"/>
  <c r="M300" i="17" s="1"/>
  <c r="K298" i="18" s="1"/>
  <c r="AM45" i="6"/>
  <c r="N300" i="17" s="1"/>
  <c r="L298" i="18" s="1"/>
  <c r="AN45" i="6"/>
  <c r="O300" i="17" s="1"/>
  <c r="M298" i="18" s="1"/>
  <c r="AO45" i="6"/>
  <c r="P300" i="17" s="1"/>
  <c r="N298" i="18" s="1"/>
  <c r="AP45" i="6"/>
  <c r="Q300" i="17" s="1"/>
  <c r="O298" i="18" s="1"/>
  <c r="AQ45" i="6"/>
  <c r="R300" i="17" s="1"/>
  <c r="P298" i="18" s="1"/>
  <c r="AR45" i="6"/>
  <c r="S300" i="17" s="1"/>
  <c r="Q298" i="18" s="1"/>
  <c r="AS45" i="6"/>
  <c r="T300" i="17" s="1"/>
  <c r="R298" i="18" s="1"/>
  <c r="AT45" i="6"/>
  <c r="U300" i="17" s="1"/>
  <c r="S298" i="18" s="1"/>
  <c r="AI46" i="6"/>
  <c r="J301" i="17" s="1"/>
  <c r="AJ46" i="6"/>
  <c r="K301" i="17" s="1"/>
  <c r="I299" i="18" s="1"/>
  <c r="AK46" i="6"/>
  <c r="L301" i="17" s="1"/>
  <c r="J299" i="18" s="1"/>
  <c r="AL46" i="6"/>
  <c r="M301" i="17" s="1"/>
  <c r="K299" i="18" s="1"/>
  <c r="AM46" i="6"/>
  <c r="N301" i="17" s="1"/>
  <c r="L299" i="18" s="1"/>
  <c r="AN46" i="6"/>
  <c r="O301" i="17" s="1"/>
  <c r="M299" i="18" s="1"/>
  <c r="AO46" i="6"/>
  <c r="P301" i="17" s="1"/>
  <c r="N299" i="18" s="1"/>
  <c r="AP46" i="6"/>
  <c r="Q301" i="17" s="1"/>
  <c r="O299" i="18" s="1"/>
  <c r="AQ46" i="6"/>
  <c r="R301" i="17" s="1"/>
  <c r="P299" i="18" s="1"/>
  <c r="AR46" i="6"/>
  <c r="S301" i="17" s="1"/>
  <c r="Q299" i="18" s="1"/>
  <c r="AS46" i="6"/>
  <c r="T301" i="17" s="1"/>
  <c r="R299" i="18" s="1"/>
  <c r="AT46" i="6"/>
  <c r="U301" i="17" s="1"/>
  <c r="S299" i="18" s="1"/>
  <c r="AI47" i="6"/>
  <c r="J302" i="17" s="1"/>
  <c r="AJ47" i="6"/>
  <c r="K302" i="17" s="1"/>
  <c r="I300" i="18" s="1"/>
  <c r="AK47" i="6"/>
  <c r="L302" i="17" s="1"/>
  <c r="J300" i="18" s="1"/>
  <c r="AL47" i="6"/>
  <c r="M302" i="17" s="1"/>
  <c r="K300" i="18" s="1"/>
  <c r="AM47" i="6"/>
  <c r="N302" i="17" s="1"/>
  <c r="L300" i="18" s="1"/>
  <c r="AN47" i="6"/>
  <c r="O302" i="17" s="1"/>
  <c r="M300" i="18" s="1"/>
  <c r="AO47" i="6"/>
  <c r="P302" i="17" s="1"/>
  <c r="N300" i="18" s="1"/>
  <c r="AP47" i="6"/>
  <c r="Q302" i="17" s="1"/>
  <c r="O300" i="18" s="1"/>
  <c r="AQ47" i="6"/>
  <c r="R302" i="17" s="1"/>
  <c r="P300" i="18" s="1"/>
  <c r="AR47" i="6"/>
  <c r="S302" i="17" s="1"/>
  <c r="Q300" i="18" s="1"/>
  <c r="AS47" i="6"/>
  <c r="T302" i="17" s="1"/>
  <c r="R300" i="18" s="1"/>
  <c r="AT47" i="6"/>
  <c r="U302" i="17" s="1"/>
  <c r="S300" i="18" s="1"/>
  <c r="AI48" i="6"/>
  <c r="J303" i="17" s="1"/>
  <c r="AJ48" i="6"/>
  <c r="K303" i="17" s="1"/>
  <c r="I301" i="18" s="1"/>
  <c r="AK48" i="6"/>
  <c r="L303" i="17" s="1"/>
  <c r="J301" i="18" s="1"/>
  <c r="AL48" i="6"/>
  <c r="M303" i="17" s="1"/>
  <c r="K301" i="18" s="1"/>
  <c r="AM48" i="6"/>
  <c r="N303" i="17" s="1"/>
  <c r="L301" i="18" s="1"/>
  <c r="AN48" i="6"/>
  <c r="O303" i="17" s="1"/>
  <c r="M301" i="18" s="1"/>
  <c r="AO48" i="6"/>
  <c r="P303" i="17" s="1"/>
  <c r="N301" i="18" s="1"/>
  <c r="AP48" i="6"/>
  <c r="Q303" i="17" s="1"/>
  <c r="O301" i="18" s="1"/>
  <c r="AQ48" i="6"/>
  <c r="R303" i="17" s="1"/>
  <c r="P301" i="18" s="1"/>
  <c r="AR48" i="6"/>
  <c r="S303" i="17" s="1"/>
  <c r="Q301" i="18" s="1"/>
  <c r="AS48" i="6"/>
  <c r="T303" i="17" s="1"/>
  <c r="R301" i="18" s="1"/>
  <c r="AT48" i="6"/>
  <c r="U303" i="17" s="1"/>
  <c r="S301" i="18" s="1"/>
  <c r="AI51" i="6"/>
  <c r="J306" i="17" s="1"/>
  <c r="AJ51" i="6"/>
  <c r="K306" i="17" s="1"/>
  <c r="I304" i="18" s="1"/>
  <c r="AK51" i="6"/>
  <c r="L306" i="17" s="1"/>
  <c r="J304" i="18" s="1"/>
  <c r="AL51" i="6"/>
  <c r="M306" i="17" s="1"/>
  <c r="K304" i="18" s="1"/>
  <c r="AM51" i="6"/>
  <c r="N306" i="17" s="1"/>
  <c r="L304" i="18" s="1"/>
  <c r="AN51" i="6"/>
  <c r="O306" i="17" s="1"/>
  <c r="M304" i="18" s="1"/>
  <c r="AO51" i="6"/>
  <c r="P306" i="17" s="1"/>
  <c r="N304" i="18" s="1"/>
  <c r="AP51" i="6"/>
  <c r="Q306" i="17" s="1"/>
  <c r="O304" i="18" s="1"/>
  <c r="AQ51" i="6"/>
  <c r="R306" i="17" s="1"/>
  <c r="P304" i="18" s="1"/>
  <c r="AR51" i="6"/>
  <c r="S306" i="17" s="1"/>
  <c r="Q304" i="18" s="1"/>
  <c r="AS51" i="6"/>
  <c r="T306" i="17" s="1"/>
  <c r="R304" i="18" s="1"/>
  <c r="AT51" i="6"/>
  <c r="U306" i="17" s="1"/>
  <c r="S304" i="18" s="1"/>
  <c r="AI9" i="5"/>
  <c r="J308" i="17" s="1"/>
  <c r="H306" i="18" s="1"/>
  <c r="AJ9" i="5"/>
  <c r="K308" i="17" s="1"/>
  <c r="I306" i="18" s="1"/>
  <c r="AK9" i="5"/>
  <c r="L308" i="17" s="1"/>
  <c r="J306" i="18" s="1"/>
  <c r="AL9" i="5"/>
  <c r="M308" i="17" s="1"/>
  <c r="K306" i="18" s="1"/>
  <c r="AM9" i="5"/>
  <c r="N308" i="17" s="1"/>
  <c r="L306" i="18" s="1"/>
  <c r="AN9" i="5"/>
  <c r="O308" i="17" s="1"/>
  <c r="M306" i="18" s="1"/>
  <c r="AO9" i="5"/>
  <c r="P308" i="17" s="1"/>
  <c r="N306" i="18" s="1"/>
  <c r="AP9" i="5"/>
  <c r="Q308" i="17" s="1"/>
  <c r="O306" i="18" s="1"/>
  <c r="AQ9" i="5"/>
  <c r="R308" i="17" s="1"/>
  <c r="P306" i="18" s="1"/>
  <c r="AR9" i="5"/>
  <c r="S308" i="17" s="1"/>
  <c r="Q306" i="18" s="1"/>
  <c r="AS9" i="5"/>
  <c r="T308" i="17" s="1"/>
  <c r="R306" i="18" s="1"/>
  <c r="AT9" i="5"/>
  <c r="U308" i="17" s="1"/>
  <c r="S306" i="18" s="1"/>
  <c r="AI10" i="5"/>
  <c r="J309" i="17" s="1"/>
  <c r="H307" i="18" s="1"/>
  <c r="AJ10" i="5"/>
  <c r="K309" i="17" s="1"/>
  <c r="I307" i="18" s="1"/>
  <c r="AK10" i="5"/>
  <c r="L309" i="17" s="1"/>
  <c r="J307" i="18" s="1"/>
  <c r="AL10" i="5"/>
  <c r="M309" i="17" s="1"/>
  <c r="K307" i="18" s="1"/>
  <c r="AM10" i="5"/>
  <c r="N309" i="17" s="1"/>
  <c r="L307" i="18" s="1"/>
  <c r="AN10" i="5"/>
  <c r="O309" i="17" s="1"/>
  <c r="M307" i="18" s="1"/>
  <c r="AO10" i="5"/>
  <c r="P309" i="17" s="1"/>
  <c r="N307" i="18" s="1"/>
  <c r="AP10" i="5"/>
  <c r="Q309" i="17" s="1"/>
  <c r="O307" i="18" s="1"/>
  <c r="AQ10" i="5"/>
  <c r="R309" i="17" s="1"/>
  <c r="P307" i="18" s="1"/>
  <c r="AR10" i="5"/>
  <c r="S309" i="17" s="1"/>
  <c r="Q307" i="18" s="1"/>
  <c r="AS10" i="5"/>
  <c r="T309" i="17" s="1"/>
  <c r="R307" i="18" s="1"/>
  <c r="AT10" i="5"/>
  <c r="U309" i="17" s="1"/>
  <c r="S307" i="18" s="1"/>
  <c r="AI11" i="5"/>
  <c r="J310" i="17" s="1"/>
  <c r="H308" i="18" s="1"/>
  <c r="AJ11" i="5"/>
  <c r="K310" i="17" s="1"/>
  <c r="I308" i="18" s="1"/>
  <c r="AK11" i="5"/>
  <c r="L310" i="17" s="1"/>
  <c r="J308" i="18" s="1"/>
  <c r="AL11" i="5"/>
  <c r="M310" i="17" s="1"/>
  <c r="K308" i="18" s="1"/>
  <c r="AM11" i="5"/>
  <c r="N310" i="17" s="1"/>
  <c r="L308" i="18" s="1"/>
  <c r="AN11" i="5"/>
  <c r="O310" i="17" s="1"/>
  <c r="M308" i="18" s="1"/>
  <c r="AO11" i="5"/>
  <c r="P310" i="17" s="1"/>
  <c r="N308" i="18" s="1"/>
  <c r="AP11" i="5"/>
  <c r="Q310" i="17" s="1"/>
  <c r="O308" i="18" s="1"/>
  <c r="AQ11" i="5"/>
  <c r="R310" i="17" s="1"/>
  <c r="P308" i="18" s="1"/>
  <c r="AR11" i="5"/>
  <c r="S310" i="17" s="1"/>
  <c r="Q308" i="18" s="1"/>
  <c r="AS11" i="5"/>
  <c r="T310" i="17" s="1"/>
  <c r="R308" i="18" s="1"/>
  <c r="AT11" i="5"/>
  <c r="U310" i="17" s="1"/>
  <c r="S308" i="18" s="1"/>
  <c r="AI12" i="5"/>
  <c r="J311" i="17" s="1"/>
  <c r="H309" i="18" s="1"/>
  <c r="AJ12" i="5"/>
  <c r="K311" i="17" s="1"/>
  <c r="I309" i="18" s="1"/>
  <c r="AK12" i="5"/>
  <c r="L311" i="17" s="1"/>
  <c r="J309" i="18" s="1"/>
  <c r="AL12" i="5"/>
  <c r="M311" i="17" s="1"/>
  <c r="K309" i="18" s="1"/>
  <c r="AM12" i="5"/>
  <c r="N311" i="17" s="1"/>
  <c r="L309" i="18" s="1"/>
  <c r="AN12" i="5"/>
  <c r="O311" i="17" s="1"/>
  <c r="M309" i="18" s="1"/>
  <c r="AO12" i="5"/>
  <c r="P311" i="17" s="1"/>
  <c r="N309" i="18" s="1"/>
  <c r="AP12" i="5"/>
  <c r="Q311" i="17" s="1"/>
  <c r="O309" i="18" s="1"/>
  <c r="AQ12" i="5"/>
  <c r="R311" i="17" s="1"/>
  <c r="P309" i="18" s="1"/>
  <c r="AR12" i="5"/>
  <c r="S311" i="17" s="1"/>
  <c r="Q309" i="18" s="1"/>
  <c r="AS12" i="5"/>
  <c r="T311" i="17" s="1"/>
  <c r="R309" i="18" s="1"/>
  <c r="AT12" i="5"/>
  <c r="U311" i="17" s="1"/>
  <c r="S309" i="18" s="1"/>
  <c r="AI13" i="5"/>
  <c r="J312" i="17" s="1"/>
  <c r="H310" i="18" s="1"/>
  <c r="AJ13" i="5"/>
  <c r="K312" i="17" s="1"/>
  <c r="I310" i="18" s="1"/>
  <c r="AK13" i="5"/>
  <c r="L312" i="17" s="1"/>
  <c r="J310" i="18" s="1"/>
  <c r="AL13" i="5"/>
  <c r="M312" i="17" s="1"/>
  <c r="K310" i="18" s="1"/>
  <c r="AM13" i="5"/>
  <c r="N312" i="17" s="1"/>
  <c r="L310" i="18" s="1"/>
  <c r="AN13" i="5"/>
  <c r="O312" i="17" s="1"/>
  <c r="M310" i="18" s="1"/>
  <c r="AO13" i="5"/>
  <c r="P312" i="17" s="1"/>
  <c r="N310" i="18" s="1"/>
  <c r="AP13" i="5"/>
  <c r="Q312" i="17" s="1"/>
  <c r="O310" i="18" s="1"/>
  <c r="AQ13" i="5"/>
  <c r="R312" i="17" s="1"/>
  <c r="P310" i="18" s="1"/>
  <c r="AR13" i="5"/>
  <c r="S312" i="17" s="1"/>
  <c r="Q310" i="18" s="1"/>
  <c r="AS13" i="5"/>
  <c r="T312" i="17" s="1"/>
  <c r="R310" i="18" s="1"/>
  <c r="AT13" i="5"/>
  <c r="U312" i="17" s="1"/>
  <c r="S310" i="18" s="1"/>
  <c r="AI14" i="5"/>
  <c r="J313" i="17" s="1"/>
  <c r="H311" i="18" s="1"/>
  <c r="AJ14" i="5"/>
  <c r="K313" i="17" s="1"/>
  <c r="I311" i="18" s="1"/>
  <c r="AK14" i="5"/>
  <c r="L313" i="17" s="1"/>
  <c r="J311" i="18" s="1"/>
  <c r="AL14" i="5"/>
  <c r="M313" i="17" s="1"/>
  <c r="K311" i="18" s="1"/>
  <c r="AM14" i="5"/>
  <c r="N313" i="17" s="1"/>
  <c r="L311" i="18" s="1"/>
  <c r="AN14" i="5"/>
  <c r="O313" i="17" s="1"/>
  <c r="M311" i="18" s="1"/>
  <c r="AO14" i="5"/>
  <c r="P313" i="17" s="1"/>
  <c r="N311" i="18" s="1"/>
  <c r="AP14" i="5"/>
  <c r="Q313" i="17" s="1"/>
  <c r="O311" i="18" s="1"/>
  <c r="AQ14" i="5"/>
  <c r="R313" i="17" s="1"/>
  <c r="P311" i="18" s="1"/>
  <c r="AR14" i="5"/>
  <c r="S313" i="17" s="1"/>
  <c r="Q311" i="18" s="1"/>
  <c r="AS14" i="5"/>
  <c r="T313" i="17" s="1"/>
  <c r="R311" i="18" s="1"/>
  <c r="AT14" i="5"/>
  <c r="U313" i="17" s="1"/>
  <c r="S311" i="18" s="1"/>
  <c r="AI15" i="5"/>
  <c r="J314" i="17" s="1"/>
  <c r="H312" i="18" s="1"/>
  <c r="AJ15" i="5"/>
  <c r="K314" i="17" s="1"/>
  <c r="I312" i="18" s="1"/>
  <c r="AK15" i="5"/>
  <c r="L314" i="17" s="1"/>
  <c r="J312" i="18" s="1"/>
  <c r="AL15" i="5"/>
  <c r="M314" i="17" s="1"/>
  <c r="K312" i="18" s="1"/>
  <c r="AM15" i="5"/>
  <c r="N314" i="17" s="1"/>
  <c r="L312" i="18" s="1"/>
  <c r="AN15" i="5"/>
  <c r="O314" i="17" s="1"/>
  <c r="M312" i="18" s="1"/>
  <c r="AO15" i="5"/>
  <c r="P314" i="17" s="1"/>
  <c r="N312" i="18" s="1"/>
  <c r="AP15" i="5"/>
  <c r="Q314" i="17" s="1"/>
  <c r="O312" i="18" s="1"/>
  <c r="AQ15" i="5"/>
  <c r="R314" i="17" s="1"/>
  <c r="P312" i="18" s="1"/>
  <c r="AR15" i="5"/>
  <c r="S314" i="17" s="1"/>
  <c r="Q312" i="18" s="1"/>
  <c r="AS15" i="5"/>
  <c r="T314" i="17" s="1"/>
  <c r="R312" i="18" s="1"/>
  <c r="AT15" i="5"/>
  <c r="U314" i="17" s="1"/>
  <c r="S312" i="18" s="1"/>
  <c r="AI16" i="5"/>
  <c r="J315" i="17" s="1"/>
  <c r="H313" i="18" s="1"/>
  <c r="AJ16" i="5"/>
  <c r="K315" i="17" s="1"/>
  <c r="I313" i="18" s="1"/>
  <c r="AK16" i="5"/>
  <c r="L315" i="17" s="1"/>
  <c r="J313" i="18" s="1"/>
  <c r="AL16" i="5"/>
  <c r="M315" i="17" s="1"/>
  <c r="K313" i="18" s="1"/>
  <c r="AM16" i="5"/>
  <c r="N315" i="17" s="1"/>
  <c r="L313" i="18" s="1"/>
  <c r="AN16" i="5"/>
  <c r="O315" i="17" s="1"/>
  <c r="M313" i="18" s="1"/>
  <c r="AO16" i="5"/>
  <c r="P315" i="17" s="1"/>
  <c r="N313" i="18" s="1"/>
  <c r="AP16" i="5"/>
  <c r="Q315" i="17" s="1"/>
  <c r="O313" i="18" s="1"/>
  <c r="AQ16" i="5"/>
  <c r="R315" i="17" s="1"/>
  <c r="P313" i="18" s="1"/>
  <c r="AR16" i="5"/>
  <c r="S315" i="17" s="1"/>
  <c r="Q313" i="18" s="1"/>
  <c r="AS16" i="5"/>
  <c r="T315" i="17" s="1"/>
  <c r="R313" i="18" s="1"/>
  <c r="AT16" i="5"/>
  <c r="U315" i="17" s="1"/>
  <c r="S313" i="18" s="1"/>
  <c r="AI17" i="5"/>
  <c r="J316" i="17" s="1"/>
  <c r="H314" i="18" s="1"/>
  <c r="AJ17" i="5"/>
  <c r="K316" i="17" s="1"/>
  <c r="I314" i="18" s="1"/>
  <c r="AK17" i="5"/>
  <c r="L316" i="17" s="1"/>
  <c r="J314" i="18" s="1"/>
  <c r="AL17" i="5"/>
  <c r="M316" i="17" s="1"/>
  <c r="K314" i="18" s="1"/>
  <c r="AM17" i="5"/>
  <c r="N316" i="17" s="1"/>
  <c r="L314" i="18" s="1"/>
  <c r="AN17" i="5"/>
  <c r="O316" i="17" s="1"/>
  <c r="M314" i="18" s="1"/>
  <c r="AO17" i="5"/>
  <c r="P316" i="17" s="1"/>
  <c r="N314" i="18" s="1"/>
  <c r="AP17" i="5"/>
  <c r="Q316" i="17" s="1"/>
  <c r="O314" i="18" s="1"/>
  <c r="AQ17" i="5"/>
  <c r="R316" i="17" s="1"/>
  <c r="P314" i="18" s="1"/>
  <c r="AR17" i="5"/>
  <c r="S316" i="17" s="1"/>
  <c r="Q314" i="18" s="1"/>
  <c r="AS17" i="5"/>
  <c r="T316" i="17" s="1"/>
  <c r="R314" i="18" s="1"/>
  <c r="AT17" i="5"/>
  <c r="U316" i="17" s="1"/>
  <c r="S314" i="18" s="1"/>
  <c r="AI18" i="5"/>
  <c r="J317" i="17" s="1"/>
  <c r="H315" i="18" s="1"/>
  <c r="AJ18" i="5"/>
  <c r="K317" i="17" s="1"/>
  <c r="I315" i="18" s="1"/>
  <c r="AK18" i="5"/>
  <c r="L317" i="17" s="1"/>
  <c r="J315" i="18" s="1"/>
  <c r="AL18" i="5"/>
  <c r="M317" i="17" s="1"/>
  <c r="K315" i="18" s="1"/>
  <c r="AM18" i="5"/>
  <c r="N317" i="17" s="1"/>
  <c r="L315" i="18" s="1"/>
  <c r="AN18" i="5"/>
  <c r="O317" i="17" s="1"/>
  <c r="M315" i="18" s="1"/>
  <c r="AO18" i="5"/>
  <c r="P317" i="17" s="1"/>
  <c r="N315" i="18" s="1"/>
  <c r="AP18" i="5"/>
  <c r="Q317" i="17" s="1"/>
  <c r="O315" i="18" s="1"/>
  <c r="AQ18" i="5"/>
  <c r="R317" i="17" s="1"/>
  <c r="P315" i="18" s="1"/>
  <c r="AR18" i="5"/>
  <c r="S317" i="17" s="1"/>
  <c r="Q315" i="18" s="1"/>
  <c r="AS18" i="5"/>
  <c r="T317" i="17" s="1"/>
  <c r="R315" i="18" s="1"/>
  <c r="AT18" i="5"/>
  <c r="U317" i="17" s="1"/>
  <c r="S315" i="18" s="1"/>
  <c r="AI19" i="5"/>
  <c r="J318" i="17" s="1"/>
  <c r="H316" i="18" s="1"/>
  <c r="AJ19" i="5"/>
  <c r="K318" i="17" s="1"/>
  <c r="I316" i="18" s="1"/>
  <c r="AK19" i="5"/>
  <c r="L318" i="17" s="1"/>
  <c r="J316" i="18" s="1"/>
  <c r="AL19" i="5"/>
  <c r="M318" i="17" s="1"/>
  <c r="K316" i="18" s="1"/>
  <c r="AM19" i="5"/>
  <c r="N318" i="17" s="1"/>
  <c r="L316" i="18" s="1"/>
  <c r="AN19" i="5"/>
  <c r="O318" i="17" s="1"/>
  <c r="M316" i="18" s="1"/>
  <c r="AO19" i="5"/>
  <c r="P318" i="17" s="1"/>
  <c r="N316" i="18" s="1"/>
  <c r="AP19" i="5"/>
  <c r="Q318" i="17" s="1"/>
  <c r="O316" i="18" s="1"/>
  <c r="AQ19" i="5"/>
  <c r="R318" i="17" s="1"/>
  <c r="P316" i="18" s="1"/>
  <c r="AR19" i="5"/>
  <c r="S318" i="17" s="1"/>
  <c r="Q316" i="18" s="1"/>
  <c r="AS19" i="5"/>
  <c r="T318" i="17" s="1"/>
  <c r="R316" i="18" s="1"/>
  <c r="AT19" i="5"/>
  <c r="U318" i="17" s="1"/>
  <c r="S316" i="18" s="1"/>
  <c r="AI20" i="5"/>
  <c r="J319" i="17" s="1"/>
  <c r="H317" i="18" s="1"/>
  <c r="AJ20" i="5"/>
  <c r="K319" i="17" s="1"/>
  <c r="I317" i="18" s="1"/>
  <c r="AK20" i="5"/>
  <c r="L319" i="17" s="1"/>
  <c r="J317" i="18" s="1"/>
  <c r="AL20" i="5"/>
  <c r="M319" i="17" s="1"/>
  <c r="K317" i="18" s="1"/>
  <c r="AM20" i="5"/>
  <c r="N319" i="17" s="1"/>
  <c r="L317" i="18" s="1"/>
  <c r="AN20" i="5"/>
  <c r="O319" i="17" s="1"/>
  <c r="M317" i="18" s="1"/>
  <c r="AO20" i="5"/>
  <c r="P319" i="17" s="1"/>
  <c r="N317" i="18" s="1"/>
  <c r="AP20" i="5"/>
  <c r="Q319" i="17" s="1"/>
  <c r="O317" i="18" s="1"/>
  <c r="AQ20" i="5"/>
  <c r="R319" i="17" s="1"/>
  <c r="P317" i="18" s="1"/>
  <c r="AR20" i="5"/>
  <c r="S319" i="17" s="1"/>
  <c r="Q317" i="18" s="1"/>
  <c r="AS20" i="5"/>
  <c r="T319" i="17" s="1"/>
  <c r="R317" i="18" s="1"/>
  <c r="AT20" i="5"/>
  <c r="U319" i="17" s="1"/>
  <c r="S317" i="18" s="1"/>
  <c r="AI21" i="5"/>
  <c r="J320" i="17" s="1"/>
  <c r="H318" i="18" s="1"/>
  <c r="AJ21" i="5"/>
  <c r="K320" i="17" s="1"/>
  <c r="I318" i="18" s="1"/>
  <c r="AK21" i="5"/>
  <c r="L320" i="17" s="1"/>
  <c r="J318" i="18" s="1"/>
  <c r="AL21" i="5"/>
  <c r="M320" i="17" s="1"/>
  <c r="K318" i="18" s="1"/>
  <c r="AM21" i="5"/>
  <c r="N320" i="17" s="1"/>
  <c r="L318" i="18" s="1"/>
  <c r="AN21" i="5"/>
  <c r="O320" i="17" s="1"/>
  <c r="M318" i="18" s="1"/>
  <c r="AO21" i="5"/>
  <c r="P320" i="17" s="1"/>
  <c r="N318" i="18" s="1"/>
  <c r="AP21" i="5"/>
  <c r="Q320" i="17" s="1"/>
  <c r="O318" i="18" s="1"/>
  <c r="AQ21" i="5"/>
  <c r="R320" i="17" s="1"/>
  <c r="P318" i="18" s="1"/>
  <c r="AR21" i="5"/>
  <c r="S320" i="17" s="1"/>
  <c r="Q318" i="18" s="1"/>
  <c r="AS21" i="5"/>
  <c r="T320" i="17" s="1"/>
  <c r="R318" i="18" s="1"/>
  <c r="AT21" i="5"/>
  <c r="U320" i="17" s="1"/>
  <c r="S318" i="18" s="1"/>
  <c r="AI22" i="5"/>
  <c r="J321" i="17" s="1"/>
  <c r="H319" i="18" s="1"/>
  <c r="AJ22" i="5"/>
  <c r="K321" i="17" s="1"/>
  <c r="I319" i="18" s="1"/>
  <c r="AK22" i="5"/>
  <c r="L321" i="17" s="1"/>
  <c r="J319" i="18" s="1"/>
  <c r="AL22" i="5"/>
  <c r="M321" i="17" s="1"/>
  <c r="K319" i="18" s="1"/>
  <c r="AM22" i="5"/>
  <c r="N321" i="17" s="1"/>
  <c r="L319" i="18" s="1"/>
  <c r="AN22" i="5"/>
  <c r="O321" i="17" s="1"/>
  <c r="M319" i="18" s="1"/>
  <c r="AO22" i="5"/>
  <c r="P321" i="17" s="1"/>
  <c r="N319" i="18" s="1"/>
  <c r="AP22" i="5"/>
  <c r="Q321" i="17" s="1"/>
  <c r="O319" i="18" s="1"/>
  <c r="AQ22" i="5"/>
  <c r="R321" i="17" s="1"/>
  <c r="P319" i="18" s="1"/>
  <c r="AR22" i="5"/>
  <c r="S321" i="17" s="1"/>
  <c r="Q319" i="18" s="1"/>
  <c r="AS22" i="5"/>
  <c r="T321" i="17" s="1"/>
  <c r="R319" i="18" s="1"/>
  <c r="AT22" i="5"/>
  <c r="U321" i="17" s="1"/>
  <c r="S319" i="18" s="1"/>
  <c r="AI23" i="5"/>
  <c r="J322" i="17" s="1"/>
  <c r="H320" i="18" s="1"/>
  <c r="AJ23" i="5"/>
  <c r="K322" i="17" s="1"/>
  <c r="I320" i="18" s="1"/>
  <c r="AK23" i="5"/>
  <c r="L322" i="17" s="1"/>
  <c r="J320" i="18" s="1"/>
  <c r="AL23" i="5"/>
  <c r="M322" i="17" s="1"/>
  <c r="K320" i="18" s="1"/>
  <c r="AM23" i="5"/>
  <c r="N322" i="17" s="1"/>
  <c r="L320" i="18" s="1"/>
  <c r="AN23" i="5"/>
  <c r="O322" i="17" s="1"/>
  <c r="M320" i="18" s="1"/>
  <c r="AO23" i="5"/>
  <c r="P322" i="17" s="1"/>
  <c r="N320" i="18" s="1"/>
  <c r="AP23" i="5"/>
  <c r="Q322" i="17" s="1"/>
  <c r="O320" i="18" s="1"/>
  <c r="AQ23" i="5"/>
  <c r="R322" i="17" s="1"/>
  <c r="P320" i="18" s="1"/>
  <c r="AR23" i="5"/>
  <c r="S322" i="17" s="1"/>
  <c r="Q320" i="18" s="1"/>
  <c r="AS23" i="5"/>
  <c r="T322" i="17" s="1"/>
  <c r="R320" i="18" s="1"/>
  <c r="AT23" i="5"/>
  <c r="U322" i="17" s="1"/>
  <c r="S320" i="18" s="1"/>
  <c r="AI24" i="5"/>
  <c r="J323" i="17" s="1"/>
  <c r="H321" i="18" s="1"/>
  <c r="AJ24" i="5"/>
  <c r="K323" i="17" s="1"/>
  <c r="I321" i="18" s="1"/>
  <c r="AK24" i="5"/>
  <c r="L323" i="17" s="1"/>
  <c r="J321" i="18" s="1"/>
  <c r="AL24" i="5"/>
  <c r="M323" i="17" s="1"/>
  <c r="K321" i="18" s="1"/>
  <c r="AM24" i="5"/>
  <c r="N323" i="17" s="1"/>
  <c r="L321" i="18" s="1"/>
  <c r="AN24" i="5"/>
  <c r="O323" i="17" s="1"/>
  <c r="M321" i="18" s="1"/>
  <c r="AO24" i="5"/>
  <c r="P323" i="17" s="1"/>
  <c r="N321" i="18" s="1"/>
  <c r="AP24" i="5"/>
  <c r="Q323" i="17" s="1"/>
  <c r="O321" i="18" s="1"/>
  <c r="AQ24" i="5"/>
  <c r="R323" i="17" s="1"/>
  <c r="P321" i="18" s="1"/>
  <c r="AR24" i="5"/>
  <c r="S323" i="17" s="1"/>
  <c r="Q321" i="18" s="1"/>
  <c r="AS24" i="5"/>
  <c r="T323" i="17" s="1"/>
  <c r="R321" i="18" s="1"/>
  <c r="AT24" i="5"/>
  <c r="U323" i="17" s="1"/>
  <c r="S321" i="18" s="1"/>
  <c r="AI30" i="5"/>
  <c r="J329" i="17" s="1"/>
  <c r="H326" i="18" s="1"/>
  <c r="AJ30" i="5"/>
  <c r="K329" i="17" s="1"/>
  <c r="I326" i="18" s="1"/>
  <c r="AK30" i="5"/>
  <c r="L329" i="17" s="1"/>
  <c r="J326" i="18" s="1"/>
  <c r="AL30" i="5"/>
  <c r="M329" i="17" s="1"/>
  <c r="K326" i="18" s="1"/>
  <c r="AM30" i="5"/>
  <c r="N329" i="17" s="1"/>
  <c r="L326" i="18" s="1"/>
  <c r="AN30" i="5"/>
  <c r="O329" i="17" s="1"/>
  <c r="M326" i="18" s="1"/>
  <c r="AO30" i="5"/>
  <c r="P329" i="17" s="1"/>
  <c r="N326" i="18" s="1"/>
  <c r="AP30" i="5"/>
  <c r="Q329" i="17" s="1"/>
  <c r="O326" i="18" s="1"/>
  <c r="AQ30" i="5"/>
  <c r="R329" i="17" s="1"/>
  <c r="P326" i="18" s="1"/>
  <c r="AR30" i="5"/>
  <c r="S329" i="17" s="1"/>
  <c r="Q326" i="18" s="1"/>
  <c r="AS30" i="5"/>
  <c r="T329" i="17" s="1"/>
  <c r="R326" i="18" s="1"/>
  <c r="AT30" i="5"/>
  <c r="U329" i="17" s="1"/>
  <c r="S326" i="18" s="1"/>
  <c r="AI31" i="5"/>
  <c r="J330" i="17" s="1"/>
  <c r="H327" i="18" s="1"/>
  <c r="AJ31" i="5"/>
  <c r="K330" i="17" s="1"/>
  <c r="I327" i="18" s="1"/>
  <c r="AK31" i="5"/>
  <c r="L330" i="17" s="1"/>
  <c r="J327" i="18" s="1"/>
  <c r="AL31" i="5"/>
  <c r="M330" i="17" s="1"/>
  <c r="K327" i="18" s="1"/>
  <c r="AM31" i="5"/>
  <c r="N330" i="17" s="1"/>
  <c r="L327" i="18" s="1"/>
  <c r="AN31" i="5"/>
  <c r="O330" i="17" s="1"/>
  <c r="M327" i="18" s="1"/>
  <c r="AO31" i="5"/>
  <c r="P330" i="17" s="1"/>
  <c r="N327" i="18" s="1"/>
  <c r="AP31" i="5"/>
  <c r="Q330" i="17" s="1"/>
  <c r="O327" i="18" s="1"/>
  <c r="AQ31" i="5"/>
  <c r="R330" i="17" s="1"/>
  <c r="P327" i="18" s="1"/>
  <c r="AR31" i="5"/>
  <c r="S330" i="17" s="1"/>
  <c r="Q327" i="18" s="1"/>
  <c r="AS31" i="5"/>
  <c r="T330" i="17" s="1"/>
  <c r="R327" i="18" s="1"/>
  <c r="AT31" i="5"/>
  <c r="U330" i="17" s="1"/>
  <c r="S327" i="18" s="1"/>
  <c r="AI32" i="5"/>
  <c r="J331" i="17" s="1"/>
  <c r="H328" i="18" s="1"/>
  <c r="AJ32" i="5"/>
  <c r="K331" i="17" s="1"/>
  <c r="I328" i="18" s="1"/>
  <c r="AK32" i="5"/>
  <c r="L331" i="17" s="1"/>
  <c r="J328" i="18" s="1"/>
  <c r="AL32" i="5"/>
  <c r="M331" i="17" s="1"/>
  <c r="K328" i="18" s="1"/>
  <c r="AM32" i="5"/>
  <c r="N331" i="17" s="1"/>
  <c r="L328" i="18" s="1"/>
  <c r="AN32" i="5"/>
  <c r="O331" i="17" s="1"/>
  <c r="M328" i="18" s="1"/>
  <c r="AO32" i="5"/>
  <c r="P331" i="17" s="1"/>
  <c r="N328" i="18" s="1"/>
  <c r="AP32" i="5"/>
  <c r="Q331" i="17" s="1"/>
  <c r="O328" i="18" s="1"/>
  <c r="AQ32" i="5"/>
  <c r="R331" i="17" s="1"/>
  <c r="P328" i="18" s="1"/>
  <c r="AR32" i="5"/>
  <c r="S331" i="17" s="1"/>
  <c r="Q328" i="18" s="1"/>
  <c r="AS32" i="5"/>
  <c r="T331" i="17" s="1"/>
  <c r="R328" i="18" s="1"/>
  <c r="AT32" i="5"/>
  <c r="U331" i="17" s="1"/>
  <c r="S328" i="18" s="1"/>
  <c r="AI33" i="5"/>
  <c r="J332" i="17" s="1"/>
  <c r="H329" i="18" s="1"/>
  <c r="AJ33" i="5"/>
  <c r="K332" i="17" s="1"/>
  <c r="I329" i="18" s="1"/>
  <c r="AK33" i="5"/>
  <c r="L332" i="17" s="1"/>
  <c r="J329" i="18" s="1"/>
  <c r="AL33" i="5"/>
  <c r="M332" i="17" s="1"/>
  <c r="K329" i="18" s="1"/>
  <c r="AM33" i="5"/>
  <c r="N332" i="17" s="1"/>
  <c r="L329" i="18" s="1"/>
  <c r="AN33" i="5"/>
  <c r="O332" i="17" s="1"/>
  <c r="M329" i="18" s="1"/>
  <c r="AO33" i="5"/>
  <c r="P332" i="17" s="1"/>
  <c r="N329" i="18" s="1"/>
  <c r="AP33" i="5"/>
  <c r="Q332" i="17" s="1"/>
  <c r="O329" i="18" s="1"/>
  <c r="AQ33" i="5"/>
  <c r="R332" i="17" s="1"/>
  <c r="P329" i="18" s="1"/>
  <c r="AR33" i="5"/>
  <c r="S332" i="17" s="1"/>
  <c r="Q329" i="18" s="1"/>
  <c r="AS33" i="5"/>
  <c r="T332" i="17" s="1"/>
  <c r="R329" i="18" s="1"/>
  <c r="AT33" i="5"/>
  <c r="U332" i="17" s="1"/>
  <c r="S329" i="18" s="1"/>
  <c r="AI34" i="5"/>
  <c r="J333" i="17" s="1"/>
  <c r="H330" i="18" s="1"/>
  <c r="AJ34" i="5"/>
  <c r="K333" i="17" s="1"/>
  <c r="I330" i="18" s="1"/>
  <c r="AK34" i="5"/>
  <c r="L333" i="17" s="1"/>
  <c r="J330" i="18" s="1"/>
  <c r="AL34" i="5"/>
  <c r="M333" i="17" s="1"/>
  <c r="K330" i="18" s="1"/>
  <c r="AM34" i="5"/>
  <c r="N333" i="17" s="1"/>
  <c r="L330" i="18" s="1"/>
  <c r="AN34" i="5"/>
  <c r="O333" i="17" s="1"/>
  <c r="M330" i="18" s="1"/>
  <c r="AO34" i="5"/>
  <c r="P333" i="17" s="1"/>
  <c r="N330" i="18" s="1"/>
  <c r="AP34" i="5"/>
  <c r="Q333" i="17" s="1"/>
  <c r="O330" i="18" s="1"/>
  <c r="AQ34" i="5"/>
  <c r="R333" i="17" s="1"/>
  <c r="P330" i="18" s="1"/>
  <c r="AR34" i="5"/>
  <c r="S333" i="17" s="1"/>
  <c r="Q330" i="18" s="1"/>
  <c r="AS34" i="5"/>
  <c r="T333" i="17" s="1"/>
  <c r="R330" i="18" s="1"/>
  <c r="AT34" i="5"/>
  <c r="U333" i="17" s="1"/>
  <c r="S330" i="18" s="1"/>
  <c r="AI35" i="5"/>
  <c r="J334" i="17" s="1"/>
  <c r="H331" i="18" s="1"/>
  <c r="AJ35" i="5"/>
  <c r="K334" i="17" s="1"/>
  <c r="I331" i="18" s="1"/>
  <c r="AK35" i="5"/>
  <c r="L334" i="17" s="1"/>
  <c r="J331" i="18" s="1"/>
  <c r="AL35" i="5"/>
  <c r="M334" i="17" s="1"/>
  <c r="K331" i="18" s="1"/>
  <c r="AM35" i="5"/>
  <c r="N334" i="17" s="1"/>
  <c r="L331" i="18" s="1"/>
  <c r="AN35" i="5"/>
  <c r="O334" i="17" s="1"/>
  <c r="M331" i="18" s="1"/>
  <c r="AO35" i="5"/>
  <c r="P334" i="17" s="1"/>
  <c r="N331" i="18" s="1"/>
  <c r="AP35" i="5"/>
  <c r="Q334" i="17" s="1"/>
  <c r="O331" i="18" s="1"/>
  <c r="AQ35" i="5"/>
  <c r="R334" i="17" s="1"/>
  <c r="P331" i="18" s="1"/>
  <c r="AR35" i="5"/>
  <c r="S334" i="17" s="1"/>
  <c r="Q331" i="18" s="1"/>
  <c r="AS35" i="5"/>
  <c r="T334" i="17" s="1"/>
  <c r="R331" i="18" s="1"/>
  <c r="AT35" i="5"/>
  <c r="U334" i="17" s="1"/>
  <c r="S331" i="18" s="1"/>
  <c r="AI36" i="5"/>
  <c r="J335" i="17" s="1"/>
  <c r="H332" i="18" s="1"/>
  <c r="AJ36" i="5"/>
  <c r="K335" i="17" s="1"/>
  <c r="I332" i="18" s="1"/>
  <c r="AK36" i="5"/>
  <c r="L335" i="17" s="1"/>
  <c r="J332" i="18" s="1"/>
  <c r="AL36" i="5"/>
  <c r="M335" i="17" s="1"/>
  <c r="K332" i="18" s="1"/>
  <c r="AM36" i="5"/>
  <c r="N335" i="17" s="1"/>
  <c r="L332" i="18" s="1"/>
  <c r="AN36" i="5"/>
  <c r="O335" i="17" s="1"/>
  <c r="M332" i="18" s="1"/>
  <c r="AO36" i="5"/>
  <c r="P335" i="17" s="1"/>
  <c r="N332" i="18" s="1"/>
  <c r="AP36" i="5"/>
  <c r="Q335" i="17" s="1"/>
  <c r="O332" i="18" s="1"/>
  <c r="AQ36" i="5"/>
  <c r="R335" i="17" s="1"/>
  <c r="P332" i="18" s="1"/>
  <c r="AR36" i="5"/>
  <c r="S335" i="17" s="1"/>
  <c r="Q332" i="18" s="1"/>
  <c r="AS36" i="5"/>
  <c r="T335" i="17" s="1"/>
  <c r="R332" i="18" s="1"/>
  <c r="AT36" i="5"/>
  <c r="U335" i="17" s="1"/>
  <c r="S332" i="18" s="1"/>
  <c r="AI10" i="4"/>
  <c r="J362" i="17" s="1"/>
  <c r="H359" i="18" s="1"/>
  <c r="AJ10" i="4"/>
  <c r="K362" i="17" s="1"/>
  <c r="I359" i="18" s="1"/>
  <c r="AK10" i="4"/>
  <c r="L362" i="17" s="1"/>
  <c r="J359" i="18" s="1"/>
  <c r="AL10" i="4"/>
  <c r="M362" i="17" s="1"/>
  <c r="K359" i="18" s="1"/>
  <c r="AM10" i="4"/>
  <c r="N362" i="17" s="1"/>
  <c r="L359" i="18" s="1"/>
  <c r="AN10" i="4"/>
  <c r="O362" i="17" s="1"/>
  <c r="M359" i="18" s="1"/>
  <c r="AO10" i="4"/>
  <c r="P362" i="17" s="1"/>
  <c r="N359" i="18" s="1"/>
  <c r="AP10" i="4"/>
  <c r="Q362" i="17" s="1"/>
  <c r="O359" i="18" s="1"/>
  <c r="AQ10" i="4"/>
  <c r="R362" i="17" s="1"/>
  <c r="P359" i="18" s="1"/>
  <c r="AR10" i="4"/>
  <c r="S362" i="17" s="1"/>
  <c r="Q359" i="18" s="1"/>
  <c r="AS10" i="4"/>
  <c r="T362" i="17" s="1"/>
  <c r="R359" i="18" s="1"/>
  <c r="AT10" i="4"/>
  <c r="U362" i="17" s="1"/>
  <c r="S359" i="18" s="1"/>
  <c r="AI11" i="4"/>
  <c r="J363" i="17" s="1"/>
  <c r="H360" i="18" s="1"/>
  <c r="AJ11" i="4"/>
  <c r="K363" i="17" s="1"/>
  <c r="I360" i="18" s="1"/>
  <c r="AK11" i="4"/>
  <c r="L363" i="17" s="1"/>
  <c r="J360" i="18" s="1"/>
  <c r="AL11" i="4"/>
  <c r="M363" i="17" s="1"/>
  <c r="K360" i="18" s="1"/>
  <c r="AM11" i="4"/>
  <c r="N363" i="17" s="1"/>
  <c r="L360" i="18" s="1"/>
  <c r="AN11" i="4"/>
  <c r="O363" i="17" s="1"/>
  <c r="M360" i="18" s="1"/>
  <c r="AO11" i="4"/>
  <c r="P363" i="17" s="1"/>
  <c r="N360" i="18" s="1"/>
  <c r="AP11" i="4"/>
  <c r="Q363" i="17" s="1"/>
  <c r="O360" i="18" s="1"/>
  <c r="AQ11" i="4"/>
  <c r="R363" i="17" s="1"/>
  <c r="P360" i="18" s="1"/>
  <c r="AR11" i="4"/>
  <c r="S363" i="17" s="1"/>
  <c r="Q360" i="18" s="1"/>
  <c r="AS11" i="4"/>
  <c r="T363" i="17" s="1"/>
  <c r="R360" i="18" s="1"/>
  <c r="AT11" i="4"/>
  <c r="U363" i="17" s="1"/>
  <c r="S360" i="18" s="1"/>
  <c r="AI12" i="4"/>
  <c r="J364" i="17" s="1"/>
  <c r="H361" i="18" s="1"/>
  <c r="AJ12" i="4"/>
  <c r="K364" i="17" s="1"/>
  <c r="I361" i="18" s="1"/>
  <c r="AK12" i="4"/>
  <c r="L364" i="17" s="1"/>
  <c r="J361" i="18" s="1"/>
  <c r="AL12" i="4"/>
  <c r="M364" i="17" s="1"/>
  <c r="K361" i="18" s="1"/>
  <c r="AM12" i="4"/>
  <c r="N364" i="17" s="1"/>
  <c r="L361" i="18" s="1"/>
  <c r="AN12" i="4"/>
  <c r="O364" i="17" s="1"/>
  <c r="M361" i="18" s="1"/>
  <c r="AO12" i="4"/>
  <c r="P364" i="17" s="1"/>
  <c r="N361" i="18" s="1"/>
  <c r="AP12" i="4"/>
  <c r="Q364" i="17" s="1"/>
  <c r="O361" i="18" s="1"/>
  <c r="AQ12" i="4"/>
  <c r="R364" i="17" s="1"/>
  <c r="P361" i="18" s="1"/>
  <c r="AR12" i="4"/>
  <c r="S364" i="17" s="1"/>
  <c r="Q361" i="18" s="1"/>
  <c r="AS12" i="4"/>
  <c r="T364" i="17" s="1"/>
  <c r="R361" i="18" s="1"/>
  <c r="AT12" i="4"/>
  <c r="U364" i="17" s="1"/>
  <c r="S361" i="18" s="1"/>
  <c r="AI13" i="4"/>
  <c r="J365" i="17" s="1"/>
  <c r="H362" i="18" s="1"/>
  <c r="AJ13" i="4"/>
  <c r="K365" i="17" s="1"/>
  <c r="I362" i="18" s="1"/>
  <c r="AK13" i="4"/>
  <c r="L365" i="17" s="1"/>
  <c r="J362" i="18" s="1"/>
  <c r="AL13" i="4"/>
  <c r="M365" i="17" s="1"/>
  <c r="K362" i="18" s="1"/>
  <c r="AM13" i="4"/>
  <c r="N365" i="17" s="1"/>
  <c r="L362" i="18" s="1"/>
  <c r="AN13" i="4"/>
  <c r="O365" i="17" s="1"/>
  <c r="M362" i="18" s="1"/>
  <c r="AO13" i="4"/>
  <c r="P365" i="17" s="1"/>
  <c r="N362" i="18" s="1"/>
  <c r="AP13" i="4"/>
  <c r="Q365" i="17" s="1"/>
  <c r="O362" i="18" s="1"/>
  <c r="AQ13" i="4"/>
  <c r="R365" i="17" s="1"/>
  <c r="P362" i="18" s="1"/>
  <c r="AR13" i="4"/>
  <c r="S365" i="17" s="1"/>
  <c r="Q362" i="18" s="1"/>
  <c r="AS13" i="4"/>
  <c r="T365" i="17" s="1"/>
  <c r="R362" i="18" s="1"/>
  <c r="AT13" i="4"/>
  <c r="U365" i="17" s="1"/>
  <c r="S362" i="18" s="1"/>
  <c r="AI14" i="4"/>
  <c r="J366" i="17" s="1"/>
  <c r="H363" i="18" s="1"/>
  <c r="AJ14" i="4"/>
  <c r="K366" i="17" s="1"/>
  <c r="I363" i="18" s="1"/>
  <c r="AK14" i="4"/>
  <c r="L366" i="17" s="1"/>
  <c r="J363" i="18" s="1"/>
  <c r="AL14" i="4"/>
  <c r="M366" i="17" s="1"/>
  <c r="K363" i="18" s="1"/>
  <c r="AM14" i="4"/>
  <c r="N366" i="17" s="1"/>
  <c r="L363" i="18" s="1"/>
  <c r="AN14" i="4"/>
  <c r="O366" i="17" s="1"/>
  <c r="M363" i="18" s="1"/>
  <c r="AO14" i="4"/>
  <c r="P366" i="17" s="1"/>
  <c r="N363" i="18" s="1"/>
  <c r="AP14" i="4"/>
  <c r="Q366" i="17" s="1"/>
  <c r="O363" i="18" s="1"/>
  <c r="AQ14" i="4"/>
  <c r="R366" i="17" s="1"/>
  <c r="P363" i="18" s="1"/>
  <c r="AR14" i="4"/>
  <c r="S366" i="17" s="1"/>
  <c r="Q363" i="18" s="1"/>
  <c r="AS14" i="4"/>
  <c r="T366" i="17" s="1"/>
  <c r="R363" i="18" s="1"/>
  <c r="AT14" i="4"/>
  <c r="U366" i="17" s="1"/>
  <c r="S363" i="18" s="1"/>
  <c r="AI15" i="4"/>
  <c r="J367" i="17" s="1"/>
  <c r="H364" i="18" s="1"/>
  <c r="AJ15" i="4"/>
  <c r="K367" i="17" s="1"/>
  <c r="I364" i="18" s="1"/>
  <c r="AK15" i="4"/>
  <c r="L367" i="17" s="1"/>
  <c r="J364" i="18" s="1"/>
  <c r="AL15" i="4"/>
  <c r="M367" i="17" s="1"/>
  <c r="K364" i="18" s="1"/>
  <c r="AM15" i="4"/>
  <c r="N367" i="17" s="1"/>
  <c r="L364" i="18" s="1"/>
  <c r="AN15" i="4"/>
  <c r="O367" i="17" s="1"/>
  <c r="M364" i="18" s="1"/>
  <c r="AO15" i="4"/>
  <c r="P367" i="17" s="1"/>
  <c r="N364" i="18" s="1"/>
  <c r="AP15" i="4"/>
  <c r="Q367" i="17" s="1"/>
  <c r="O364" i="18" s="1"/>
  <c r="AQ15" i="4"/>
  <c r="R367" i="17" s="1"/>
  <c r="P364" i="18" s="1"/>
  <c r="AR15" i="4"/>
  <c r="S367" i="17" s="1"/>
  <c r="Q364" i="18" s="1"/>
  <c r="AS15" i="4"/>
  <c r="T367" i="17" s="1"/>
  <c r="R364" i="18" s="1"/>
  <c r="AT15" i="4"/>
  <c r="U367" i="17" s="1"/>
  <c r="S364" i="18" s="1"/>
  <c r="AI19" i="4"/>
  <c r="J368" i="17" s="1"/>
  <c r="H365" i="18" s="1"/>
  <c r="AJ19" i="4"/>
  <c r="K368" i="17" s="1"/>
  <c r="I365" i="18" s="1"/>
  <c r="AK19" i="4"/>
  <c r="L368" i="17" s="1"/>
  <c r="J365" i="18" s="1"/>
  <c r="AL19" i="4"/>
  <c r="M368" i="17" s="1"/>
  <c r="K365" i="18" s="1"/>
  <c r="AM19" i="4"/>
  <c r="N368" i="17" s="1"/>
  <c r="L365" i="18" s="1"/>
  <c r="AN19" i="4"/>
  <c r="O368" i="17" s="1"/>
  <c r="M365" i="18" s="1"/>
  <c r="AO19" i="4"/>
  <c r="P368" i="17" s="1"/>
  <c r="N365" i="18" s="1"/>
  <c r="AP19" i="4"/>
  <c r="Q368" i="17" s="1"/>
  <c r="O365" i="18" s="1"/>
  <c r="AQ19" i="4"/>
  <c r="R368" i="17" s="1"/>
  <c r="P365" i="18" s="1"/>
  <c r="AR19" i="4"/>
  <c r="S368" i="17" s="1"/>
  <c r="Q365" i="18" s="1"/>
  <c r="AS19" i="4"/>
  <c r="T368" i="17" s="1"/>
  <c r="R365" i="18" s="1"/>
  <c r="AT19" i="4"/>
  <c r="U368" i="17" s="1"/>
  <c r="S365" i="18" s="1"/>
  <c r="AI20" i="4"/>
  <c r="J369" i="17" s="1"/>
  <c r="H366" i="18" s="1"/>
  <c r="AJ20" i="4"/>
  <c r="K369" i="17" s="1"/>
  <c r="I366" i="18" s="1"/>
  <c r="AK20" i="4"/>
  <c r="L369" i="17" s="1"/>
  <c r="J366" i="18" s="1"/>
  <c r="AL20" i="4"/>
  <c r="M369" i="17" s="1"/>
  <c r="K366" i="18" s="1"/>
  <c r="AM20" i="4"/>
  <c r="N369" i="17" s="1"/>
  <c r="L366" i="18" s="1"/>
  <c r="AN20" i="4"/>
  <c r="O369" i="17" s="1"/>
  <c r="M366" i="18" s="1"/>
  <c r="AO20" i="4"/>
  <c r="P369" i="17" s="1"/>
  <c r="N366" i="18" s="1"/>
  <c r="AP20" i="4"/>
  <c r="Q369" i="17" s="1"/>
  <c r="O366" i="18" s="1"/>
  <c r="AQ20" i="4"/>
  <c r="R369" i="17" s="1"/>
  <c r="P366" i="18" s="1"/>
  <c r="AR20" i="4"/>
  <c r="S369" i="17" s="1"/>
  <c r="Q366" i="18" s="1"/>
  <c r="AS20" i="4"/>
  <c r="T369" i="17" s="1"/>
  <c r="R366" i="18" s="1"/>
  <c r="AT20" i="4"/>
  <c r="U369" i="17" s="1"/>
  <c r="S366" i="18" s="1"/>
  <c r="AI21" i="4"/>
  <c r="J370" i="17" s="1"/>
  <c r="H367" i="18" s="1"/>
  <c r="AJ21" i="4"/>
  <c r="K370" i="17" s="1"/>
  <c r="I367" i="18" s="1"/>
  <c r="AK21" i="4"/>
  <c r="L370" i="17" s="1"/>
  <c r="J367" i="18" s="1"/>
  <c r="AL21" i="4"/>
  <c r="M370" i="17" s="1"/>
  <c r="K367" i="18" s="1"/>
  <c r="AM21" i="4"/>
  <c r="N370" i="17" s="1"/>
  <c r="L367" i="18" s="1"/>
  <c r="AN21" i="4"/>
  <c r="O370" i="17" s="1"/>
  <c r="M367" i="18" s="1"/>
  <c r="AO21" i="4"/>
  <c r="P370" i="17" s="1"/>
  <c r="N367" i="18" s="1"/>
  <c r="AP21" i="4"/>
  <c r="Q370" i="17" s="1"/>
  <c r="O367" i="18" s="1"/>
  <c r="AQ21" i="4"/>
  <c r="R370" i="17" s="1"/>
  <c r="P367" i="18" s="1"/>
  <c r="AR21" i="4"/>
  <c r="S370" i="17" s="1"/>
  <c r="Q367" i="18" s="1"/>
  <c r="AS21" i="4"/>
  <c r="T370" i="17" s="1"/>
  <c r="R367" i="18" s="1"/>
  <c r="AT21" i="4"/>
  <c r="U370" i="17" s="1"/>
  <c r="S367" i="18" s="1"/>
  <c r="AI22" i="4"/>
  <c r="J371" i="17" s="1"/>
  <c r="H368" i="18" s="1"/>
  <c r="AJ22" i="4"/>
  <c r="K371" i="17" s="1"/>
  <c r="I368" i="18" s="1"/>
  <c r="AK22" i="4"/>
  <c r="L371" i="17" s="1"/>
  <c r="J368" i="18" s="1"/>
  <c r="AL22" i="4"/>
  <c r="M371" i="17" s="1"/>
  <c r="K368" i="18" s="1"/>
  <c r="AM22" i="4"/>
  <c r="N371" i="17" s="1"/>
  <c r="L368" i="18" s="1"/>
  <c r="AN22" i="4"/>
  <c r="O371" i="17" s="1"/>
  <c r="M368" i="18" s="1"/>
  <c r="AO22" i="4"/>
  <c r="P371" i="17" s="1"/>
  <c r="N368" i="18" s="1"/>
  <c r="AP22" i="4"/>
  <c r="Q371" i="17" s="1"/>
  <c r="O368" i="18" s="1"/>
  <c r="AQ22" i="4"/>
  <c r="R371" i="17" s="1"/>
  <c r="P368" i="18" s="1"/>
  <c r="AR22" i="4"/>
  <c r="S371" i="17" s="1"/>
  <c r="Q368" i="18" s="1"/>
  <c r="AS22" i="4"/>
  <c r="T371" i="17" s="1"/>
  <c r="R368" i="18" s="1"/>
  <c r="AT22" i="4"/>
  <c r="U371" i="17" s="1"/>
  <c r="S368" i="18" s="1"/>
  <c r="AI23" i="4"/>
  <c r="J372" i="17" s="1"/>
  <c r="H369" i="18" s="1"/>
  <c r="AJ23" i="4"/>
  <c r="K372" i="17" s="1"/>
  <c r="I369" i="18" s="1"/>
  <c r="AK23" i="4"/>
  <c r="L372" i="17" s="1"/>
  <c r="J369" i="18" s="1"/>
  <c r="AL23" i="4"/>
  <c r="M372" i="17" s="1"/>
  <c r="K369" i="18" s="1"/>
  <c r="AM23" i="4"/>
  <c r="N372" i="17" s="1"/>
  <c r="L369" i="18" s="1"/>
  <c r="AN23" i="4"/>
  <c r="O372" i="17" s="1"/>
  <c r="M369" i="18" s="1"/>
  <c r="AO23" i="4"/>
  <c r="P372" i="17" s="1"/>
  <c r="N369" i="18" s="1"/>
  <c r="AP23" i="4"/>
  <c r="Q372" i="17" s="1"/>
  <c r="O369" i="18" s="1"/>
  <c r="AQ23" i="4"/>
  <c r="R372" i="17" s="1"/>
  <c r="P369" i="18" s="1"/>
  <c r="AR23" i="4"/>
  <c r="S372" i="17" s="1"/>
  <c r="Q369" i="18" s="1"/>
  <c r="AS23" i="4"/>
  <c r="T372" i="17" s="1"/>
  <c r="R369" i="18" s="1"/>
  <c r="AT23" i="4"/>
  <c r="U372" i="17" s="1"/>
  <c r="S369" i="18" s="1"/>
  <c r="AI24" i="4"/>
  <c r="J373" i="17" s="1"/>
  <c r="H370" i="18" s="1"/>
  <c r="AJ24" i="4"/>
  <c r="K373" i="17" s="1"/>
  <c r="I370" i="18" s="1"/>
  <c r="AK24" i="4"/>
  <c r="L373" i="17" s="1"/>
  <c r="J370" i="18" s="1"/>
  <c r="AL24" i="4"/>
  <c r="M373" i="17" s="1"/>
  <c r="K370" i="18" s="1"/>
  <c r="AM24" i="4"/>
  <c r="N373" i="17" s="1"/>
  <c r="L370" i="18" s="1"/>
  <c r="AN24" i="4"/>
  <c r="O373" i="17" s="1"/>
  <c r="M370" i="18" s="1"/>
  <c r="AO24" i="4"/>
  <c r="P373" i="17" s="1"/>
  <c r="N370" i="18" s="1"/>
  <c r="AP24" i="4"/>
  <c r="Q373" i="17" s="1"/>
  <c r="O370" i="18" s="1"/>
  <c r="AQ24" i="4"/>
  <c r="R373" i="17" s="1"/>
  <c r="P370" i="18" s="1"/>
  <c r="AR24" i="4"/>
  <c r="S373" i="17" s="1"/>
  <c r="Q370" i="18" s="1"/>
  <c r="AS24" i="4"/>
  <c r="T373" i="17" s="1"/>
  <c r="R370" i="18" s="1"/>
  <c r="AT24" i="4"/>
  <c r="U373" i="17" s="1"/>
  <c r="S370" i="18" s="1"/>
  <c r="AI28" i="4"/>
  <c r="J374" i="17" s="1"/>
  <c r="H371" i="18" s="1"/>
  <c r="AJ28" i="4"/>
  <c r="K374" i="17" s="1"/>
  <c r="I371" i="18" s="1"/>
  <c r="AK28" i="4"/>
  <c r="L374" i="17" s="1"/>
  <c r="J371" i="18" s="1"/>
  <c r="AL28" i="4"/>
  <c r="M374" i="17" s="1"/>
  <c r="K371" i="18" s="1"/>
  <c r="AM28" i="4"/>
  <c r="N374" i="17" s="1"/>
  <c r="L371" i="18" s="1"/>
  <c r="AN28" i="4"/>
  <c r="O374" i="17" s="1"/>
  <c r="M371" i="18" s="1"/>
  <c r="AO28" i="4"/>
  <c r="P374" i="17" s="1"/>
  <c r="N371" i="18" s="1"/>
  <c r="AP28" i="4"/>
  <c r="Q374" i="17" s="1"/>
  <c r="O371" i="18" s="1"/>
  <c r="AQ28" i="4"/>
  <c r="R374" i="17" s="1"/>
  <c r="P371" i="18" s="1"/>
  <c r="AR28" i="4"/>
  <c r="S374" i="17" s="1"/>
  <c r="Q371" i="18" s="1"/>
  <c r="AS28" i="4"/>
  <c r="T374" i="17" s="1"/>
  <c r="R371" i="18" s="1"/>
  <c r="AT28" i="4"/>
  <c r="U374" i="17" s="1"/>
  <c r="S371" i="18" s="1"/>
  <c r="AI29" i="4"/>
  <c r="J375" i="17" s="1"/>
  <c r="H372" i="18" s="1"/>
  <c r="AJ29" i="4"/>
  <c r="K375" i="17" s="1"/>
  <c r="I372" i="18" s="1"/>
  <c r="AK29" i="4"/>
  <c r="L375" i="17" s="1"/>
  <c r="J372" i="18" s="1"/>
  <c r="AL29" i="4"/>
  <c r="M375" i="17" s="1"/>
  <c r="K372" i="18" s="1"/>
  <c r="AM29" i="4"/>
  <c r="N375" i="17" s="1"/>
  <c r="L372" i="18" s="1"/>
  <c r="AN29" i="4"/>
  <c r="O375" i="17" s="1"/>
  <c r="M372" i="18" s="1"/>
  <c r="AO29" i="4"/>
  <c r="P375" i="17" s="1"/>
  <c r="N372" i="18" s="1"/>
  <c r="AP29" i="4"/>
  <c r="Q375" i="17" s="1"/>
  <c r="O372" i="18" s="1"/>
  <c r="AQ29" i="4"/>
  <c r="R375" i="17" s="1"/>
  <c r="P372" i="18" s="1"/>
  <c r="AR29" i="4"/>
  <c r="S375" i="17" s="1"/>
  <c r="Q372" i="18" s="1"/>
  <c r="AS29" i="4"/>
  <c r="T375" i="17" s="1"/>
  <c r="R372" i="18" s="1"/>
  <c r="AT29" i="4"/>
  <c r="U375" i="17" s="1"/>
  <c r="S372" i="18" s="1"/>
  <c r="AI30" i="4"/>
  <c r="J376" i="17" s="1"/>
  <c r="H373" i="18" s="1"/>
  <c r="AJ30" i="4"/>
  <c r="K376" i="17" s="1"/>
  <c r="I373" i="18" s="1"/>
  <c r="AK30" i="4"/>
  <c r="L376" i="17" s="1"/>
  <c r="J373" i="18" s="1"/>
  <c r="AL30" i="4"/>
  <c r="M376" i="17" s="1"/>
  <c r="K373" i="18" s="1"/>
  <c r="AM30" i="4"/>
  <c r="N376" i="17" s="1"/>
  <c r="L373" i="18" s="1"/>
  <c r="AN30" i="4"/>
  <c r="O376" i="17" s="1"/>
  <c r="M373" i="18" s="1"/>
  <c r="AO30" i="4"/>
  <c r="P376" i="17" s="1"/>
  <c r="N373" i="18" s="1"/>
  <c r="AP30" i="4"/>
  <c r="Q376" i="17" s="1"/>
  <c r="O373" i="18" s="1"/>
  <c r="AQ30" i="4"/>
  <c r="R376" i="17" s="1"/>
  <c r="P373" i="18" s="1"/>
  <c r="AR30" i="4"/>
  <c r="S376" i="17" s="1"/>
  <c r="Q373" i="18" s="1"/>
  <c r="AS30" i="4"/>
  <c r="T376" i="17" s="1"/>
  <c r="R373" i="18" s="1"/>
  <c r="AT30" i="4"/>
  <c r="U376" i="17" s="1"/>
  <c r="S373" i="18" s="1"/>
  <c r="AI31" i="4"/>
  <c r="J377" i="17" s="1"/>
  <c r="H374" i="18" s="1"/>
  <c r="AJ31" i="4"/>
  <c r="K377" i="17" s="1"/>
  <c r="I374" i="18" s="1"/>
  <c r="AK31" i="4"/>
  <c r="L377" i="17" s="1"/>
  <c r="J374" i="18" s="1"/>
  <c r="AL31" i="4"/>
  <c r="M377" i="17" s="1"/>
  <c r="K374" i="18" s="1"/>
  <c r="AM31" i="4"/>
  <c r="N377" i="17" s="1"/>
  <c r="L374" i="18" s="1"/>
  <c r="AN31" i="4"/>
  <c r="O377" i="17" s="1"/>
  <c r="M374" i="18" s="1"/>
  <c r="AO31" i="4"/>
  <c r="P377" i="17" s="1"/>
  <c r="N374" i="18" s="1"/>
  <c r="AP31" i="4"/>
  <c r="Q377" i="17" s="1"/>
  <c r="O374" i="18" s="1"/>
  <c r="AQ31" i="4"/>
  <c r="R377" i="17" s="1"/>
  <c r="P374" i="18" s="1"/>
  <c r="AR31" i="4"/>
  <c r="S377" i="17" s="1"/>
  <c r="Q374" i="18" s="1"/>
  <c r="AS31" i="4"/>
  <c r="T377" i="17" s="1"/>
  <c r="R374" i="18" s="1"/>
  <c r="AT31" i="4"/>
  <c r="U377" i="17" s="1"/>
  <c r="S374" i="18" s="1"/>
  <c r="AI32" i="4"/>
  <c r="J378" i="17" s="1"/>
  <c r="H375" i="18" s="1"/>
  <c r="AJ32" i="4"/>
  <c r="K378" i="17" s="1"/>
  <c r="I375" i="18" s="1"/>
  <c r="AK32" i="4"/>
  <c r="L378" i="17" s="1"/>
  <c r="J375" i="18" s="1"/>
  <c r="AL32" i="4"/>
  <c r="M378" i="17" s="1"/>
  <c r="K375" i="18" s="1"/>
  <c r="AM32" i="4"/>
  <c r="N378" i="17" s="1"/>
  <c r="L375" i="18" s="1"/>
  <c r="AN32" i="4"/>
  <c r="O378" i="17" s="1"/>
  <c r="M375" i="18" s="1"/>
  <c r="AO32" i="4"/>
  <c r="P378" i="17" s="1"/>
  <c r="N375" i="18" s="1"/>
  <c r="AP32" i="4"/>
  <c r="Q378" i="17" s="1"/>
  <c r="O375" i="18" s="1"/>
  <c r="AQ32" i="4"/>
  <c r="R378" i="17" s="1"/>
  <c r="P375" i="18" s="1"/>
  <c r="AR32" i="4"/>
  <c r="S378" i="17" s="1"/>
  <c r="Q375" i="18" s="1"/>
  <c r="AS32" i="4"/>
  <c r="T378" i="17" s="1"/>
  <c r="R375" i="18" s="1"/>
  <c r="AT32" i="4"/>
  <c r="U378" i="17" s="1"/>
  <c r="S375" i="18" s="1"/>
  <c r="AI33" i="4"/>
  <c r="J379" i="17" s="1"/>
  <c r="H376" i="18" s="1"/>
  <c r="AJ33" i="4"/>
  <c r="K379" i="17" s="1"/>
  <c r="I376" i="18" s="1"/>
  <c r="AK33" i="4"/>
  <c r="L379" i="17" s="1"/>
  <c r="J376" i="18" s="1"/>
  <c r="AL33" i="4"/>
  <c r="M379" i="17" s="1"/>
  <c r="K376" i="18" s="1"/>
  <c r="AM33" i="4"/>
  <c r="N379" i="17" s="1"/>
  <c r="L376" i="18" s="1"/>
  <c r="AN33" i="4"/>
  <c r="O379" i="17" s="1"/>
  <c r="M376" i="18" s="1"/>
  <c r="AO33" i="4"/>
  <c r="P379" i="17" s="1"/>
  <c r="N376" i="18" s="1"/>
  <c r="AP33" i="4"/>
  <c r="Q379" i="17" s="1"/>
  <c r="O376" i="18" s="1"/>
  <c r="AQ33" i="4"/>
  <c r="R379" i="17" s="1"/>
  <c r="P376" i="18" s="1"/>
  <c r="AR33" i="4"/>
  <c r="S379" i="17" s="1"/>
  <c r="Q376" i="18" s="1"/>
  <c r="AS33" i="4"/>
  <c r="T379" i="17" s="1"/>
  <c r="R376" i="18" s="1"/>
  <c r="AT33" i="4"/>
  <c r="U379" i="17" s="1"/>
  <c r="S376" i="18" s="1"/>
  <c r="AI37" i="4"/>
  <c r="J380" i="17" s="1"/>
  <c r="H377" i="18" s="1"/>
  <c r="AJ37" i="4"/>
  <c r="K380" i="17" s="1"/>
  <c r="I377" i="18" s="1"/>
  <c r="AK37" i="4"/>
  <c r="L380" i="17" s="1"/>
  <c r="J377" i="18" s="1"/>
  <c r="AL37" i="4"/>
  <c r="M380" i="17" s="1"/>
  <c r="K377" i="18" s="1"/>
  <c r="AM37" i="4"/>
  <c r="N380" i="17" s="1"/>
  <c r="L377" i="18" s="1"/>
  <c r="AN37" i="4"/>
  <c r="O380" i="17" s="1"/>
  <c r="M377" i="18" s="1"/>
  <c r="AO37" i="4"/>
  <c r="P380" i="17" s="1"/>
  <c r="N377" i="18" s="1"/>
  <c r="AP37" i="4"/>
  <c r="Q380" i="17" s="1"/>
  <c r="O377" i="18" s="1"/>
  <c r="AQ37" i="4"/>
  <c r="R380" i="17" s="1"/>
  <c r="P377" i="18" s="1"/>
  <c r="AR37" i="4"/>
  <c r="S380" i="17" s="1"/>
  <c r="Q377" i="18" s="1"/>
  <c r="AS37" i="4"/>
  <c r="T380" i="17" s="1"/>
  <c r="R377" i="18" s="1"/>
  <c r="AT37" i="4"/>
  <c r="U380" i="17" s="1"/>
  <c r="S377" i="18" s="1"/>
  <c r="AI38" i="4"/>
  <c r="J381" i="17" s="1"/>
  <c r="H378" i="18" s="1"/>
  <c r="AJ38" i="4"/>
  <c r="K381" i="17" s="1"/>
  <c r="I378" i="18" s="1"/>
  <c r="AK38" i="4"/>
  <c r="L381" i="17" s="1"/>
  <c r="J378" i="18" s="1"/>
  <c r="AL38" i="4"/>
  <c r="M381" i="17" s="1"/>
  <c r="K378" i="18" s="1"/>
  <c r="AM38" i="4"/>
  <c r="N381" i="17" s="1"/>
  <c r="L378" i="18" s="1"/>
  <c r="AN38" i="4"/>
  <c r="O381" i="17" s="1"/>
  <c r="M378" i="18" s="1"/>
  <c r="AO38" i="4"/>
  <c r="P381" i="17" s="1"/>
  <c r="N378" i="18" s="1"/>
  <c r="AP38" i="4"/>
  <c r="Q381" i="17" s="1"/>
  <c r="O378" i="18" s="1"/>
  <c r="AQ38" i="4"/>
  <c r="R381" i="17" s="1"/>
  <c r="P378" i="18" s="1"/>
  <c r="AR38" i="4"/>
  <c r="S381" i="17" s="1"/>
  <c r="Q378" i="18" s="1"/>
  <c r="AS38" i="4"/>
  <c r="T381" i="17" s="1"/>
  <c r="R378" i="18" s="1"/>
  <c r="AT38" i="4"/>
  <c r="U381" i="17" s="1"/>
  <c r="S378" i="18" s="1"/>
  <c r="AI39" i="4"/>
  <c r="J382" i="17" s="1"/>
  <c r="H379" i="18" s="1"/>
  <c r="AJ39" i="4"/>
  <c r="K382" i="17" s="1"/>
  <c r="I379" i="18" s="1"/>
  <c r="AK39" i="4"/>
  <c r="L382" i="17" s="1"/>
  <c r="J379" i="18" s="1"/>
  <c r="AL39" i="4"/>
  <c r="M382" i="17" s="1"/>
  <c r="K379" i="18" s="1"/>
  <c r="AM39" i="4"/>
  <c r="N382" i="17" s="1"/>
  <c r="L379" i="18" s="1"/>
  <c r="AN39" i="4"/>
  <c r="O382" i="17" s="1"/>
  <c r="M379" i="18" s="1"/>
  <c r="AO39" i="4"/>
  <c r="P382" i="17" s="1"/>
  <c r="N379" i="18" s="1"/>
  <c r="AP39" i="4"/>
  <c r="Q382" i="17" s="1"/>
  <c r="O379" i="18" s="1"/>
  <c r="AQ39" i="4"/>
  <c r="R382" i="17" s="1"/>
  <c r="P379" i="18" s="1"/>
  <c r="AR39" i="4"/>
  <c r="S382" i="17" s="1"/>
  <c r="Q379" i="18" s="1"/>
  <c r="AS39" i="4"/>
  <c r="T382" i="17" s="1"/>
  <c r="R379" i="18" s="1"/>
  <c r="AT39" i="4"/>
  <c r="U382" i="17" s="1"/>
  <c r="S379" i="18" s="1"/>
  <c r="AI40" i="4"/>
  <c r="J383" i="17" s="1"/>
  <c r="H380" i="18" s="1"/>
  <c r="AJ40" i="4"/>
  <c r="K383" i="17" s="1"/>
  <c r="I380" i="18" s="1"/>
  <c r="AK40" i="4"/>
  <c r="L383" i="17" s="1"/>
  <c r="J380" i="18" s="1"/>
  <c r="AL40" i="4"/>
  <c r="M383" i="17" s="1"/>
  <c r="K380" i="18" s="1"/>
  <c r="AM40" i="4"/>
  <c r="N383" i="17" s="1"/>
  <c r="L380" i="18" s="1"/>
  <c r="AN40" i="4"/>
  <c r="O383" i="17" s="1"/>
  <c r="M380" i="18" s="1"/>
  <c r="AO40" i="4"/>
  <c r="P383" i="17" s="1"/>
  <c r="N380" i="18" s="1"/>
  <c r="AP40" i="4"/>
  <c r="Q383" i="17" s="1"/>
  <c r="O380" i="18" s="1"/>
  <c r="AQ40" i="4"/>
  <c r="R383" i="17" s="1"/>
  <c r="P380" i="18" s="1"/>
  <c r="AR40" i="4"/>
  <c r="S383" i="17" s="1"/>
  <c r="Q380" i="18" s="1"/>
  <c r="AS40" i="4"/>
  <c r="T383" i="17" s="1"/>
  <c r="R380" i="18" s="1"/>
  <c r="AT40" i="4"/>
  <c r="U383" i="17" s="1"/>
  <c r="S380" i="18" s="1"/>
  <c r="AI41" i="4"/>
  <c r="J384" i="17" s="1"/>
  <c r="H381" i="18" s="1"/>
  <c r="AJ41" i="4"/>
  <c r="K384" i="17" s="1"/>
  <c r="I381" i="18" s="1"/>
  <c r="AK41" i="4"/>
  <c r="L384" i="17" s="1"/>
  <c r="J381" i="18" s="1"/>
  <c r="AL41" i="4"/>
  <c r="M384" i="17" s="1"/>
  <c r="K381" i="18" s="1"/>
  <c r="AM41" i="4"/>
  <c r="N384" i="17" s="1"/>
  <c r="L381" i="18" s="1"/>
  <c r="AN41" i="4"/>
  <c r="O384" i="17" s="1"/>
  <c r="M381" i="18" s="1"/>
  <c r="AO41" i="4"/>
  <c r="P384" i="17" s="1"/>
  <c r="N381" i="18" s="1"/>
  <c r="AP41" i="4"/>
  <c r="Q384" i="17" s="1"/>
  <c r="O381" i="18" s="1"/>
  <c r="AQ41" i="4"/>
  <c r="R384" i="17" s="1"/>
  <c r="P381" i="18" s="1"/>
  <c r="AR41" i="4"/>
  <c r="S384" i="17" s="1"/>
  <c r="Q381" i="18" s="1"/>
  <c r="AS41" i="4"/>
  <c r="T384" i="17" s="1"/>
  <c r="R381" i="18" s="1"/>
  <c r="AT41" i="4"/>
  <c r="U384" i="17" s="1"/>
  <c r="S381" i="18" s="1"/>
  <c r="AI45" i="4"/>
  <c r="J385" i="17" s="1"/>
  <c r="H382" i="18" s="1"/>
  <c r="AJ45" i="4"/>
  <c r="K385" i="17" s="1"/>
  <c r="I382" i="18" s="1"/>
  <c r="AK45" i="4"/>
  <c r="L385" i="17" s="1"/>
  <c r="J382" i="18" s="1"/>
  <c r="AL45" i="4"/>
  <c r="M385" i="17" s="1"/>
  <c r="K382" i="18" s="1"/>
  <c r="AM45" i="4"/>
  <c r="N385" i="17" s="1"/>
  <c r="L382" i="18" s="1"/>
  <c r="AN45" i="4"/>
  <c r="O385" i="17" s="1"/>
  <c r="M382" i="18" s="1"/>
  <c r="AO45" i="4"/>
  <c r="P385" i="17" s="1"/>
  <c r="N382" i="18" s="1"/>
  <c r="AP45" i="4"/>
  <c r="Q385" i="17" s="1"/>
  <c r="O382" i="18" s="1"/>
  <c r="AQ45" i="4"/>
  <c r="R385" i="17" s="1"/>
  <c r="P382" i="18" s="1"/>
  <c r="AR45" i="4"/>
  <c r="S385" i="17" s="1"/>
  <c r="Q382" i="18" s="1"/>
  <c r="AS45" i="4"/>
  <c r="T385" i="17" s="1"/>
  <c r="R382" i="18" s="1"/>
  <c r="AT45" i="4"/>
  <c r="U385" i="17" s="1"/>
  <c r="S382" i="18" s="1"/>
  <c r="AI46" i="4"/>
  <c r="J386" i="17" s="1"/>
  <c r="H383" i="18" s="1"/>
  <c r="AJ46" i="4"/>
  <c r="K386" i="17" s="1"/>
  <c r="I383" i="18" s="1"/>
  <c r="AK46" i="4"/>
  <c r="L386" i="17" s="1"/>
  <c r="J383" i="18" s="1"/>
  <c r="AL46" i="4"/>
  <c r="M386" i="17" s="1"/>
  <c r="K383" i="18" s="1"/>
  <c r="AM46" i="4"/>
  <c r="N386" i="17" s="1"/>
  <c r="L383" i="18" s="1"/>
  <c r="AN46" i="4"/>
  <c r="O386" i="17" s="1"/>
  <c r="M383" i="18" s="1"/>
  <c r="AO46" i="4"/>
  <c r="P386" i="17" s="1"/>
  <c r="N383" i="18" s="1"/>
  <c r="AP46" i="4"/>
  <c r="Q386" i="17" s="1"/>
  <c r="O383" i="18" s="1"/>
  <c r="AQ46" i="4"/>
  <c r="R386" i="17" s="1"/>
  <c r="P383" i="18" s="1"/>
  <c r="AR46" i="4"/>
  <c r="S386" i="17" s="1"/>
  <c r="Q383" i="18" s="1"/>
  <c r="AS46" i="4"/>
  <c r="T386" i="17" s="1"/>
  <c r="R383" i="18" s="1"/>
  <c r="AT46" i="4"/>
  <c r="U386" i="17" s="1"/>
  <c r="S383" i="18" s="1"/>
  <c r="AI47" i="4"/>
  <c r="J387" i="17" s="1"/>
  <c r="H384" i="18" s="1"/>
  <c r="AJ47" i="4"/>
  <c r="K387" i="17" s="1"/>
  <c r="I384" i="18" s="1"/>
  <c r="AK47" i="4"/>
  <c r="L387" i="17" s="1"/>
  <c r="J384" i="18" s="1"/>
  <c r="AL47" i="4"/>
  <c r="M387" i="17" s="1"/>
  <c r="K384" i="18" s="1"/>
  <c r="AM47" i="4"/>
  <c r="N387" i="17" s="1"/>
  <c r="L384" i="18" s="1"/>
  <c r="AN47" i="4"/>
  <c r="O387" i="17" s="1"/>
  <c r="M384" i="18" s="1"/>
  <c r="AO47" i="4"/>
  <c r="P387" i="17" s="1"/>
  <c r="N384" i="18" s="1"/>
  <c r="AP47" i="4"/>
  <c r="Q387" i="17" s="1"/>
  <c r="O384" i="18" s="1"/>
  <c r="AQ47" i="4"/>
  <c r="R387" i="17" s="1"/>
  <c r="P384" i="18" s="1"/>
  <c r="AR47" i="4"/>
  <c r="S387" i="17" s="1"/>
  <c r="Q384" i="18" s="1"/>
  <c r="AS47" i="4"/>
  <c r="T387" i="17" s="1"/>
  <c r="R384" i="18" s="1"/>
  <c r="AT47" i="4"/>
  <c r="U387" i="17" s="1"/>
  <c r="S384" i="18" s="1"/>
  <c r="AI48" i="4"/>
  <c r="J388" i="17" s="1"/>
  <c r="H385" i="18" s="1"/>
  <c r="AJ48" i="4"/>
  <c r="K388" i="17" s="1"/>
  <c r="I385" i="18" s="1"/>
  <c r="AK48" i="4"/>
  <c r="L388" i="17" s="1"/>
  <c r="J385" i="18" s="1"/>
  <c r="AL48" i="4"/>
  <c r="M388" i="17" s="1"/>
  <c r="K385" i="18" s="1"/>
  <c r="AM48" i="4"/>
  <c r="N388" i="17" s="1"/>
  <c r="L385" i="18" s="1"/>
  <c r="AN48" i="4"/>
  <c r="O388" i="17" s="1"/>
  <c r="M385" i="18" s="1"/>
  <c r="AO48" i="4"/>
  <c r="P388" i="17" s="1"/>
  <c r="N385" i="18" s="1"/>
  <c r="AP48" i="4"/>
  <c r="Q388" i="17" s="1"/>
  <c r="O385" i="18" s="1"/>
  <c r="AQ48" i="4"/>
  <c r="R388" i="17" s="1"/>
  <c r="P385" i="18" s="1"/>
  <c r="AR48" i="4"/>
  <c r="S388" i="17" s="1"/>
  <c r="Q385" i="18" s="1"/>
  <c r="AS48" i="4"/>
  <c r="T388" i="17" s="1"/>
  <c r="R385" i="18" s="1"/>
  <c r="AT48" i="4"/>
  <c r="U388" i="17" s="1"/>
  <c r="S385" i="18" s="1"/>
  <c r="AI49" i="4"/>
  <c r="J389" i="17" s="1"/>
  <c r="H386" i="18" s="1"/>
  <c r="AJ49" i="4"/>
  <c r="K389" i="17" s="1"/>
  <c r="I386" i="18" s="1"/>
  <c r="AK49" i="4"/>
  <c r="L389" i="17" s="1"/>
  <c r="J386" i="18" s="1"/>
  <c r="AL49" i="4"/>
  <c r="M389" i="17" s="1"/>
  <c r="K386" i="18" s="1"/>
  <c r="AM49" i="4"/>
  <c r="N389" i="17" s="1"/>
  <c r="L386" i="18" s="1"/>
  <c r="AN49" i="4"/>
  <c r="O389" i="17" s="1"/>
  <c r="M386" i="18" s="1"/>
  <c r="AO49" i="4"/>
  <c r="P389" i="17" s="1"/>
  <c r="N386" i="18" s="1"/>
  <c r="AP49" i="4"/>
  <c r="Q389" i="17" s="1"/>
  <c r="O386" i="18" s="1"/>
  <c r="AQ49" i="4"/>
  <c r="R389" i="17" s="1"/>
  <c r="P386" i="18" s="1"/>
  <c r="AR49" i="4"/>
  <c r="S389" i="17" s="1"/>
  <c r="Q386" i="18" s="1"/>
  <c r="AS49" i="4"/>
  <c r="T389" i="17" s="1"/>
  <c r="R386" i="18" s="1"/>
  <c r="AT49" i="4"/>
  <c r="U389" i="17" s="1"/>
  <c r="S386" i="18" s="1"/>
  <c r="AI53" i="4"/>
  <c r="J390" i="17" s="1"/>
  <c r="H387" i="18" s="1"/>
  <c r="AJ53" i="4"/>
  <c r="K390" i="17" s="1"/>
  <c r="I387" i="18" s="1"/>
  <c r="AK53" i="4"/>
  <c r="L390" i="17" s="1"/>
  <c r="J387" i="18" s="1"/>
  <c r="AL53" i="4"/>
  <c r="M390" i="17" s="1"/>
  <c r="K387" i="18" s="1"/>
  <c r="AM53" i="4"/>
  <c r="N390" i="17" s="1"/>
  <c r="L387" i="18" s="1"/>
  <c r="AN53" i="4"/>
  <c r="O390" i="17" s="1"/>
  <c r="M387" i="18" s="1"/>
  <c r="AO53" i="4"/>
  <c r="P390" i="17" s="1"/>
  <c r="N387" i="18" s="1"/>
  <c r="AP53" i="4"/>
  <c r="Q390" i="17" s="1"/>
  <c r="O387" i="18" s="1"/>
  <c r="AQ53" i="4"/>
  <c r="R390" i="17" s="1"/>
  <c r="P387" i="18" s="1"/>
  <c r="AR53" i="4"/>
  <c r="S390" i="17" s="1"/>
  <c r="Q387" i="18" s="1"/>
  <c r="AS53" i="4"/>
  <c r="T390" i="17" s="1"/>
  <c r="R387" i="18" s="1"/>
  <c r="AT53" i="4"/>
  <c r="U390" i="17" s="1"/>
  <c r="S387" i="18" s="1"/>
  <c r="AI54" i="4"/>
  <c r="J391" i="17" s="1"/>
  <c r="H388" i="18" s="1"/>
  <c r="AJ54" i="4"/>
  <c r="K391" i="17" s="1"/>
  <c r="I388" i="18" s="1"/>
  <c r="AK54" i="4"/>
  <c r="L391" i="17" s="1"/>
  <c r="J388" i="18" s="1"/>
  <c r="AL54" i="4"/>
  <c r="M391" i="17" s="1"/>
  <c r="K388" i="18" s="1"/>
  <c r="AM54" i="4"/>
  <c r="N391" i="17" s="1"/>
  <c r="L388" i="18" s="1"/>
  <c r="AN54" i="4"/>
  <c r="O391" i="17" s="1"/>
  <c r="M388" i="18" s="1"/>
  <c r="AO54" i="4"/>
  <c r="P391" i="17" s="1"/>
  <c r="N388" i="18" s="1"/>
  <c r="AP54" i="4"/>
  <c r="Q391" i="17" s="1"/>
  <c r="O388" i="18" s="1"/>
  <c r="AQ54" i="4"/>
  <c r="R391" i="17" s="1"/>
  <c r="P388" i="18" s="1"/>
  <c r="AR54" i="4"/>
  <c r="S391" i="17" s="1"/>
  <c r="Q388" i="18" s="1"/>
  <c r="AS54" i="4"/>
  <c r="T391" i="17" s="1"/>
  <c r="R388" i="18" s="1"/>
  <c r="AT54" i="4"/>
  <c r="U391" i="17" s="1"/>
  <c r="S388" i="18" s="1"/>
  <c r="AI55" i="4"/>
  <c r="J392" i="17" s="1"/>
  <c r="H389" i="18" s="1"/>
  <c r="AJ55" i="4"/>
  <c r="K392" i="17" s="1"/>
  <c r="I389" i="18" s="1"/>
  <c r="AK55" i="4"/>
  <c r="L392" i="17" s="1"/>
  <c r="J389" i="18" s="1"/>
  <c r="AL55" i="4"/>
  <c r="M392" i="17" s="1"/>
  <c r="K389" i="18" s="1"/>
  <c r="AM55" i="4"/>
  <c r="N392" i="17" s="1"/>
  <c r="L389" i="18" s="1"/>
  <c r="AN55" i="4"/>
  <c r="O392" i="17" s="1"/>
  <c r="M389" i="18" s="1"/>
  <c r="AO55" i="4"/>
  <c r="P392" i="17" s="1"/>
  <c r="N389" i="18" s="1"/>
  <c r="AP55" i="4"/>
  <c r="Q392" i="17" s="1"/>
  <c r="O389" i="18" s="1"/>
  <c r="AQ55" i="4"/>
  <c r="R392" i="17" s="1"/>
  <c r="P389" i="18" s="1"/>
  <c r="AR55" i="4"/>
  <c r="S392" i="17" s="1"/>
  <c r="Q389" i="18" s="1"/>
  <c r="AS55" i="4"/>
  <c r="T392" i="17" s="1"/>
  <c r="R389" i="18" s="1"/>
  <c r="AT55" i="4"/>
  <c r="U392" i="17" s="1"/>
  <c r="S389" i="18" s="1"/>
  <c r="AI56" i="4"/>
  <c r="J393" i="17" s="1"/>
  <c r="H390" i="18" s="1"/>
  <c r="AJ56" i="4"/>
  <c r="K393" i="17" s="1"/>
  <c r="I390" i="18" s="1"/>
  <c r="AK56" i="4"/>
  <c r="L393" i="17" s="1"/>
  <c r="J390" i="18" s="1"/>
  <c r="AL56" i="4"/>
  <c r="M393" i="17" s="1"/>
  <c r="K390" i="18" s="1"/>
  <c r="AM56" i="4"/>
  <c r="N393" i="17" s="1"/>
  <c r="L390" i="18" s="1"/>
  <c r="AN56" i="4"/>
  <c r="O393" i="17" s="1"/>
  <c r="M390" i="18" s="1"/>
  <c r="AO56" i="4"/>
  <c r="P393" i="17" s="1"/>
  <c r="N390" i="18" s="1"/>
  <c r="AP56" i="4"/>
  <c r="Q393" i="17" s="1"/>
  <c r="O390" i="18" s="1"/>
  <c r="AQ56" i="4"/>
  <c r="R393" i="17" s="1"/>
  <c r="P390" i="18" s="1"/>
  <c r="AR56" i="4"/>
  <c r="S393" i="17" s="1"/>
  <c r="Q390" i="18" s="1"/>
  <c r="AS56" i="4"/>
  <c r="T393" i="17" s="1"/>
  <c r="R390" i="18" s="1"/>
  <c r="AT56" i="4"/>
  <c r="U393" i="17" s="1"/>
  <c r="S390" i="18" s="1"/>
  <c r="AI57" i="4"/>
  <c r="J394" i="17" s="1"/>
  <c r="H391" i="18" s="1"/>
  <c r="AJ57" i="4"/>
  <c r="K394" i="17" s="1"/>
  <c r="I391" i="18" s="1"/>
  <c r="AK57" i="4"/>
  <c r="L394" i="17" s="1"/>
  <c r="J391" i="18" s="1"/>
  <c r="AL57" i="4"/>
  <c r="M394" i="17" s="1"/>
  <c r="K391" i="18" s="1"/>
  <c r="AM57" i="4"/>
  <c r="N394" i="17" s="1"/>
  <c r="L391" i="18" s="1"/>
  <c r="AN57" i="4"/>
  <c r="O394" i="17" s="1"/>
  <c r="M391" i="18" s="1"/>
  <c r="AO57" i="4"/>
  <c r="P394" i="17" s="1"/>
  <c r="N391" i="18" s="1"/>
  <c r="AP57" i="4"/>
  <c r="Q394" i="17" s="1"/>
  <c r="O391" i="18" s="1"/>
  <c r="AQ57" i="4"/>
  <c r="R394" i="17" s="1"/>
  <c r="P391" i="18" s="1"/>
  <c r="AR57" i="4"/>
  <c r="S394" i="17" s="1"/>
  <c r="Q391" i="18" s="1"/>
  <c r="AS57" i="4"/>
  <c r="T394" i="17" s="1"/>
  <c r="R391" i="18" s="1"/>
  <c r="AT57" i="4"/>
  <c r="U394" i="17" s="1"/>
  <c r="S391" i="18" s="1"/>
  <c r="AI61" i="4"/>
  <c r="J395" i="17" s="1"/>
  <c r="H392" i="18" s="1"/>
  <c r="AJ61" i="4"/>
  <c r="K395" i="17" s="1"/>
  <c r="I392" i="18" s="1"/>
  <c r="AK61" i="4"/>
  <c r="L395" i="17" s="1"/>
  <c r="J392" i="18" s="1"/>
  <c r="AL61" i="4"/>
  <c r="M395" i="17" s="1"/>
  <c r="K392" i="18" s="1"/>
  <c r="AM61" i="4"/>
  <c r="N395" i="17" s="1"/>
  <c r="L392" i="18" s="1"/>
  <c r="AN61" i="4"/>
  <c r="O395" i="17" s="1"/>
  <c r="M392" i="18" s="1"/>
  <c r="AO61" i="4"/>
  <c r="P395" i="17" s="1"/>
  <c r="N392" i="18" s="1"/>
  <c r="AP61" i="4"/>
  <c r="Q395" i="17" s="1"/>
  <c r="O392" i="18" s="1"/>
  <c r="AQ61" i="4"/>
  <c r="R395" i="17" s="1"/>
  <c r="P392" i="18" s="1"/>
  <c r="AR61" i="4"/>
  <c r="S395" i="17" s="1"/>
  <c r="Q392" i="18" s="1"/>
  <c r="AS61" i="4"/>
  <c r="T395" i="17" s="1"/>
  <c r="R392" i="18" s="1"/>
  <c r="AT61" i="4"/>
  <c r="U395" i="17" s="1"/>
  <c r="S392" i="18" s="1"/>
  <c r="AI62" i="4"/>
  <c r="J396" i="17" s="1"/>
  <c r="H393" i="18" s="1"/>
  <c r="AJ62" i="4"/>
  <c r="K396" i="17" s="1"/>
  <c r="I393" i="18" s="1"/>
  <c r="AK62" i="4"/>
  <c r="L396" i="17" s="1"/>
  <c r="J393" i="18" s="1"/>
  <c r="AL62" i="4"/>
  <c r="M396" i="17" s="1"/>
  <c r="K393" i="18" s="1"/>
  <c r="AM62" i="4"/>
  <c r="N396" i="17" s="1"/>
  <c r="L393" i="18" s="1"/>
  <c r="AN62" i="4"/>
  <c r="O396" i="17" s="1"/>
  <c r="M393" i="18" s="1"/>
  <c r="AO62" i="4"/>
  <c r="P396" i="17" s="1"/>
  <c r="N393" i="18" s="1"/>
  <c r="AP62" i="4"/>
  <c r="Q396" i="17" s="1"/>
  <c r="O393" i="18" s="1"/>
  <c r="AQ62" i="4"/>
  <c r="R396" i="17" s="1"/>
  <c r="P393" i="18" s="1"/>
  <c r="AR62" i="4"/>
  <c r="S396" i="17" s="1"/>
  <c r="Q393" i="18" s="1"/>
  <c r="AS62" i="4"/>
  <c r="T396" i="17" s="1"/>
  <c r="R393" i="18" s="1"/>
  <c r="AT62" i="4"/>
  <c r="U396" i="17" s="1"/>
  <c r="S393" i="18" s="1"/>
  <c r="AI63" i="4"/>
  <c r="J397" i="17" s="1"/>
  <c r="H394" i="18" s="1"/>
  <c r="AJ63" i="4"/>
  <c r="K397" i="17" s="1"/>
  <c r="I394" i="18" s="1"/>
  <c r="AK63" i="4"/>
  <c r="L397" i="17" s="1"/>
  <c r="J394" i="18" s="1"/>
  <c r="AL63" i="4"/>
  <c r="M397" i="17" s="1"/>
  <c r="K394" i="18" s="1"/>
  <c r="AM63" i="4"/>
  <c r="N397" i="17" s="1"/>
  <c r="L394" i="18" s="1"/>
  <c r="AN63" i="4"/>
  <c r="O397" i="17" s="1"/>
  <c r="M394" i="18" s="1"/>
  <c r="AO63" i="4"/>
  <c r="P397" i="17" s="1"/>
  <c r="N394" i="18" s="1"/>
  <c r="AP63" i="4"/>
  <c r="Q397" i="17" s="1"/>
  <c r="O394" i="18" s="1"/>
  <c r="AQ63" i="4"/>
  <c r="R397" i="17" s="1"/>
  <c r="P394" i="18" s="1"/>
  <c r="AR63" i="4"/>
  <c r="S397" i="17" s="1"/>
  <c r="Q394" i="18" s="1"/>
  <c r="AS63" i="4"/>
  <c r="T397" i="17" s="1"/>
  <c r="R394" i="18" s="1"/>
  <c r="AT63" i="4"/>
  <c r="U397" i="17" s="1"/>
  <c r="S394" i="18" s="1"/>
  <c r="AI64" i="4"/>
  <c r="J398" i="17" s="1"/>
  <c r="H395" i="18" s="1"/>
  <c r="AJ64" i="4"/>
  <c r="K398" i="17" s="1"/>
  <c r="I395" i="18" s="1"/>
  <c r="AK64" i="4"/>
  <c r="L398" i="17" s="1"/>
  <c r="J395" i="18" s="1"/>
  <c r="AL64" i="4"/>
  <c r="M398" i="17" s="1"/>
  <c r="K395" i="18" s="1"/>
  <c r="AM64" i="4"/>
  <c r="N398" i="17" s="1"/>
  <c r="L395" i="18" s="1"/>
  <c r="AN64" i="4"/>
  <c r="O398" i="17" s="1"/>
  <c r="M395" i="18" s="1"/>
  <c r="AO64" i="4"/>
  <c r="P398" i="17" s="1"/>
  <c r="N395" i="18" s="1"/>
  <c r="AP64" i="4"/>
  <c r="Q398" i="17" s="1"/>
  <c r="O395" i="18" s="1"/>
  <c r="AQ64" i="4"/>
  <c r="R398" i="17" s="1"/>
  <c r="P395" i="18" s="1"/>
  <c r="AR64" i="4"/>
  <c r="S398" i="17" s="1"/>
  <c r="Q395" i="18" s="1"/>
  <c r="AS64" i="4"/>
  <c r="T398" i="17" s="1"/>
  <c r="R395" i="18" s="1"/>
  <c r="AT64" i="4"/>
  <c r="U398" i="17" s="1"/>
  <c r="S395" i="18" s="1"/>
  <c r="AI65" i="4"/>
  <c r="J399" i="17" s="1"/>
  <c r="H396" i="18" s="1"/>
  <c r="AJ65" i="4"/>
  <c r="K399" i="17" s="1"/>
  <c r="I396" i="18" s="1"/>
  <c r="AK65" i="4"/>
  <c r="L399" i="17" s="1"/>
  <c r="J396" i="18" s="1"/>
  <c r="AL65" i="4"/>
  <c r="M399" i="17" s="1"/>
  <c r="K396" i="18" s="1"/>
  <c r="AM65" i="4"/>
  <c r="N399" i="17" s="1"/>
  <c r="L396" i="18" s="1"/>
  <c r="AN65" i="4"/>
  <c r="O399" i="17" s="1"/>
  <c r="M396" i="18" s="1"/>
  <c r="AO65" i="4"/>
  <c r="P399" i="17" s="1"/>
  <c r="N396" i="18" s="1"/>
  <c r="AP65" i="4"/>
  <c r="Q399" i="17" s="1"/>
  <c r="O396" i="18" s="1"/>
  <c r="AQ65" i="4"/>
  <c r="R399" i="17" s="1"/>
  <c r="P396" i="18" s="1"/>
  <c r="AR65" i="4"/>
  <c r="S399" i="17" s="1"/>
  <c r="Q396" i="18" s="1"/>
  <c r="AS65" i="4"/>
  <c r="T399" i="17" s="1"/>
  <c r="R396" i="18" s="1"/>
  <c r="AT65" i="4"/>
  <c r="U399" i="17" s="1"/>
  <c r="S396" i="18" s="1"/>
  <c r="AI69" i="4"/>
  <c r="J400" i="17" s="1"/>
  <c r="H397" i="18" s="1"/>
  <c r="AJ69" i="4"/>
  <c r="K400" i="17" s="1"/>
  <c r="I397" i="18" s="1"/>
  <c r="AK69" i="4"/>
  <c r="L400" i="17" s="1"/>
  <c r="J397" i="18" s="1"/>
  <c r="AL69" i="4"/>
  <c r="M400" i="17" s="1"/>
  <c r="K397" i="18" s="1"/>
  <c r="AM69" i="4"/>
  <c r="N400" i="17" s="1"/>
  <c r="L397" i="18" s="1"/>
  <c r="AN69" i="4"/>
  <c r="O400" i="17" s="1"/>
  <c r="M397" i="18" s="1"/>
  <c r="AO69" i="4"/>
  <c r="P400" i="17" s="1"/>
  <c r="N397" i="18" s="1"/>
  <c r="AP69" i="4"/>
  <c r="Q400" i="17" s="1"/>
  <c r="O397" i="18" s="1"/>
  <c r="AQ69" i="4"/>
  <c r="R400" i="17" s="1"/>
  <c r="P397" i="18" s="1"/>
  <c r="AR69" i="4"/>
  <c r="S400" i="17" s="1"/>
  <c r="Q397" i="18" s="1"/>
  <c r="AS69" i="4"/>
  <c r="T400" i="17" s="1"/>
  <c r="R397" i="18" s="1"/>
  <c r="AT69" i="4"/>
  <c r="U400" i="17" s="1"/>
  <c r="S397" i="18" s="1"/>
  <c r="AI70" i="4"/>
  <c r="J401" i="17" s="1"/>
  <c r="H398" i="18" s="1"/>
  <c r="AJ70" i="4"/>
  <c r="K401" i="17" s="1"/>
  <c r="I398" i="18" s="1"/>
  <c r="AK70" i="4"/>
  <c r="L401" i="17" s="1"/>
  <c r="J398" i="18" s="1"/>
  <c r="AL70" i="4"/>
  <c r="M401" i="17" s="1"/>
  <c r="K398" i="18" s="1"/>
  <c r="AM70" i="4"/>
  <c r="N401" i="17" s="1"/>
  <c r="L398" i="18" s="1"/>
  <c r="AN70" i="4"/>
  <c r="O401" i="17" s="1"/>
  <c r="M398" i="18" s="1"/>
  <c r="AO70" i="4"/>
  <c r="P401" i="17" s="1"/>
  <c r="N398" i="18" s="1"/>
  <c r="AP70" i="4"/>
  <c r="Q401" i="17" s="1"/>
  <c r="O398" i="18" s="1"/>
  <c r="AQ70" i="4"/>
  <c r="R401" i="17" s="1"/>
  <c r="P398" i="18" s="1"/>
  <c r="AR70" i="4"/>
  <c r="S401" i="17" s="1"/>
  <c r="Q398" i="18" s="1"/>
  <c r="AS70" i="4"/>
  <c r="T401" i="17" s="1"/>
  <c r="R398" i="18" s="1"/>
  <c r="AT70" i="4"/>
  <c r="U401" i="17" s="1"/>
  <c r="S398" i="18" s="1"/>
  <c r="AI71" i="4"/>
  <c r="J402" i="17" s="1"/>
  <c r="H399" i="18" s="1"/>
  <c r="AJ71" i="4"/>
  <c r="K402" i="17" s="1"/>
  <c r="I399" i="18" s="1"/>
  <c r="AK71" i="4"/>
  <c r="L402" i="17" s="1"/>
  <c r="J399" i="18" s="1"/>
  <c r="AL71" i="4"/>
  <c r="M402" i="17" s="1"/>
  <c r="K399" i="18" s="1"/>
  <c r="AM71" i="4"/>
  <c r="N402" i="17" s="1"/>
  <c r="L399" i="18" s="1"/>
  <c r="AN71" i="4"/>
  <c r="O402" i="17" s="1"/>
  <c r="M399" i="18" s="1"/>
  <c r="AO71" i="4"/>
  <c r="P402" i="17" s="1"/>
  <c r="N399" i="18" s="1"/>
  <c r="AP71" i="4"/>
  <c r="Q402" i="17" s="1"/>
  <c r="O399" i="18" s="1"/>
  <c r="AQ71" i="4"/>
  <c r="R402" i="17" s="1"/>
  <c r="P399" i="18" s="1"/>
  <c r="AR71" i="4"/>
  <c r="S402" i="17" s="1"/>
  <c r="Q399" i="18" s="1"/>
  <c r="AS71" i="4"/>
  <c r="T402" i="17" s="1"/>
  <c r="R399" i="18" s="1"/>
  <c r="AT71" i="4"/>
  <c r="U402" i="17" s="1"/>
  <c r="S399" i="18" s="1"/>
  <c r="AI72" i="4"/>
  <c r="J403" i="17" s="1"/>
  <c r="H400" i="18" s="1"/>
  <c r="AJ72" i="4"/>
  <c r="K403" i="17" s="1"/>
  <c r="I400" i="18" s="1"/>
  <c r="AK72" i="4"/>
  <c r="L403" i="17" s="1"/>
  <c r="J400" i="18" s="1"/>
  <c r="AL72" i="4"/>
  <c r="M403" i="17" s="1"/>
  <c r="K400" i="18" s="1"/>
  <c r="AM72" i="4"/>
  <c r="N403" i="17" s="1"/>
  <c r="L400" i="18" s="1"/>
  <c r="AN72" i="4"/>
  <c r="O403" i="17" s="1"/>
  <c r="M400" i="18" s="1"/>
  <c r="AO72" i="4"/>
  <c r="P403" i="17" s="1"/>
  <c r="N400" i="18" s="1"/>
  <c r="AP72" i="4"/>
  <c r="Q403" i="17" s="1"/>
  <c r="O400" i="18" s="1"/>
  <c r="AQ72" i="4"/>
  <c r="R403" i="17" s="1"/>
  <c r="P400" i="18" s="1"/>
  <c r="AR72" i="4"/>
  <c r="S403" i="17" s="1"/>
  <c r="Q400" i="18" s="1"/>
  <c r="AS72" i="4"/>
  <c r="T403" i="17" s="1"/>
  <c r="R400" i="18" s="1"/>
  <c r="AT72" i="4"/>
  <c r="U403" i="17" s="1"/>
  <c r="S400" i="18" s="1"/>
  <c r="AI73" i="4"/>
  <c r="J404" i="17" s="1"/>
  <c r="H401" i="18" s="1"/>
  <c r="AJ73" i="4"/>
  <c r="K404" i="17" s="1"/>
  <c r="I401" i="18" s="1"/>
  <c r="AK73" i="4"/>
  <c r="L404" i="17" s="1"/>
  <c r="J401" i="18" s="1"/>
  <c r="AL73" i="4"/>
  <c r="M404" i="17" s="1"/>
  <c r="K401" i="18" s="1"/>
  <c r="AM73" i="4"/>
  <c r="N404" i="17" s="1"/>
  <c r="L401" i="18" s="1"/>
  <c r="AN73" i="4"/>
  <c r="O404" i="17" s="1"/>
  <c r="M401" i="18" s="1"/>
  <c r="AO73" i="4"/>
  <c r="P404" i="17" s="1"/>
  <c r="N401" i="18" s="1"/>
  <c r="AP73" i="4"/>
  <c r="Q404" i="17" s="1"/>
  <c r="O401" i="18" s="1"/>
  <c r="AQ73" i="4"/>
  <c r="R404" i="17" s="1"/>
  <c r="P401" i="18" s="1"/>
  <c r="AR73" i="4"/>
  <c r="S404" i="17" s="1"/>
  <c r="Q401" i="18" s="1"/>
  <c r="AS73" i="4"/>
  <c r="T404" i="17" s="1"/>
  <c r="R401" i="18" s="1"/>
  <c r="AT73" i="4"/>
  <c r="U404" i="17" s="1"/>
  <c r="S401" i="18" s="1"/>
  <c r="AI77" i="4"/>
  <c r="J405" i="17" s="1"/>
  <c r="H402" i="18" s="1"/>
  <c r="AJ77" i="4"/>
  <c r="K405" i="17" s="1"/>
  <c r="I402" i="18" s="1"/>
  <c r="AK77" i="4"/>
  <c r="L405" i="17" s="1"/>
  <c r="J402" i="18" s="1"/>
  <c r="AL77" i="4"/>
  <c r="M405" i="17" s="1"/>
  <c r="K402" i="18" s="1"/>
  <c r="AM77" i="4"/>
  <c r="N405" i="17" s="1"/>
  <c r="L402" i="18" s="1"/>
  <c r="AN77" i="4"/>
  <c r="O405" i="17" s="1"/>
  <c r="M402" i="18" s="1"/>
  <c r="AO77" i="4"/>
  <c r="P405" i="17" s="1"/>
  <c r="N402" i="18" s="1"/>
  <c r="AP77" i="4"/>
  <c r="Q405" i="17" s="1"/>
  <c r="O402" i="18" s="1"/>
  <c r="AQ77" i="4"/>
  <c r="R405" i="17" s="1"/>
  <c r="P402" i="18" s="1"/>
  <c r="AR77" i="4"/>
  <c r="S405" i="17" s="1"/>
  <c r="Q402" i="18" s="1"/>
  <c r="AS77" i="4"/>
  <c r="T405" i="17" s="1"/>
  <c r="R402" i="18" s="1"/>
  <c r="AT77" i="4"/>
  <c r="U405" i="17" s="1"/>
  <c r="S402" i="18" s="1"/>
  <c r="AI78" i="4"/>
  <c r="J406" i="17" s="1"/>
  <c r="H403" i="18" s="1"/>
  <c r="AJ78" i="4"/>
  <c r="K406" i="17" s="1"/>
  <c r="I403" i="18" s="1"/>
  <c r="AK78" i="4"/>
  <c r="L406" i="17" s="1"/>
  <c r="J403" i="18" s="1"/>
  <c r="AL78" i="4"/>
  <c r="M406" i="17" s="1"/>
  <c r="K403" i="18" s="1"/>
  <c r="AM78" i="4"/>
  <c r="N406" i="17" s="1"/>
  <c r="L403" i="18" s="1"/>
  <c r="AN78" i="4"/>
  <c r="O406" i="17" s="1"/>
  <c r="M403" i="18" s="1"/>
  <c r="AO78" i="4"/>
  <c r="P406" i="17" s="1"/>
  <c r="N403" i="18" s="1"/>
  <c r="AP78" i="4"/>
  <c r="Q406" i="17" s="1"/>
  <c r="O403" i="18" s="1"/>
  <c r="AQ78" i="4"/>
  <c r="R406" i="17" s="1"/>
  <c r="P403" i="18" s="1"/>
  <c r="AR78" i="4"/>
  <c r="S406" i="17" s="1"/>
  <c r="Q403" i="18" s="1"/>
  <c r="AS78" i="4"/>
  <c r="T406" i="17" s="1"/>
  <c r="R403" i="18" s="1"/>
  <c r="AT78" i="4"/>
  <c r="U406" i="17" s="1"/>
  <c r="S403" i="18" s="1"/>
  <c r="AI79" i="4"/>
  <c r="J407" i="17" s="1"/>
  <c r="H404" i="18" s="1"/>
  <c r="AJ79" i="4"/>
  <c r="K407" i="17" s="1"/>
  <c r="I404" i="18" s="1"/>
  <c r="AK79" i="4"/>
  <c r="L407" i="17" s="1"/>
  <c r="J404" i="18" s="1"/>
  <c r="AL79" i="4"/>
  <c r="M407" i="17" s="1"/>
  <c r="K404" i="18" s="1"/>
  <c r="AM79" i="4"/>
  <c r="N407" i="17" s="1"/>
  <c r="L404" i="18" s="1"/>
  <c r="AN79" i="4"/>
  <c r="O407" i="17" s="1"/>
  <c r="M404" i="18" s="1"/>
  <c r="AO79" i="4"/>
  <c r="P407" i="17" s="1"/>
  <c r="N404" i="18" s="1"/>
  <c r="AP79" i="4"/>
  <c r="Q407" i="17" s="1"/>
  <c r="O404" i="18" s="1"/>
  <c r="AQ79" i="4"/>
  <c r="R407" i="17" s="1"/>
  <c r="P404" i="18" s="1"/>
  <c r="AR79" i="4"/>
  <c r="S407" i="17" s="1"/>
  <c r="Q404" i="18" s="1"/>
  <c r="AS79" i="4"/>
  <c r="T407" i="17" s="1"/>
  <c r="R404" i="18" s="1"/>
  <c r="AT79" i="4"/>
  <c r="U407" i="17" s="1"/>
  <c r="S404" i="18" s="1"/>
  <c r="AI80" i="4"/>
  <c r="J408" i="17" s="1"/>
  <c r="H405" i="18" s="1"/>
  <c r="AJ80" i="4"/>
  <c r="K408" i="17" s="1"/>
  <c r="I405" i="18" s="1"/>
  <c r="AK80" i="4"/>
  <c r="L408" i="17" s="1"/>
  <c r="J405" i="18" s="1"/>
  <c r="AL80" i="4"/>
  <c r="M408" i="17" s="1"/>
  <c r="K405" i="18" s="1"/>
  <c r="AM80" i="4"/>
  <c r="N408" i="17" s="1"/>
  <c r="L405" i="18" s="1"/>
  <c r="AN80" i="4"/>
  <c r="O408" i="17" s="1"/>
  <c r="M405" i="18" s="1"/>
  <c r="AO80" i="4"/>
  <c r="P408" i="17" s="1"/>
  <c r="N405" i="18" s="1"/>
  <c r="AP80" i="4"/>
  <c r="Q408" i="17" s="1"/>
  <c r="O405" i="18" s="1"/>
  <c r="AQ80" i="4"/>
  <c r="R408" i="17" s="1"/>
  <c r="P405" i="18" s="1"/>
  <c r="AR80" i="4"/>
  <c r="S408" i="17" s="1"/>
  <c r="Q405" i="18" s="1"/>
  <c r="AS80" i="4"/>
  <c r="T408" i="17" s="1"/>
  <c r="R405" i="18" s="1"/>
  <c r="AT80" i="4"/>
  <c r="U408" i="17" s="1"/>
  <c r="S405" i="18" s="1"/>
  <c r="AI81" i="4"/>
  <c r="J409" i="17" s="1"/>
  <c r="H406" i="18" s="1"/>
  <c r="AJ81" i="4"/>
  <c r="K409" i="17" s="1"/>
  <c r="I406" i="18" s="1"/>
  <c r="AK81" i="4"/>
  <c r="L409" i="17" s="1"/>
  <c r="J406" i="18" s="1"/>
  <c r="AL81" i="4"/>
  <c r="M409" i="17" s="1"/>
  <c r="K406" i="18" s="1"/>
  <c r="AM81" i="4"/>
  <c r="N409" i="17" s="1"/>
  <c r="L406" i="18" s="1"/>
  <c r="AN81" i="4"/>
  <c r="O409" i="17" s="1"/>
  <c r="M406" i="18" s="1"/>
  <c r="AO81" i="4"/>
  <c r="P409" i="17" s="1"/>
  <c r="N406" i="18" s="1"/>
  <c r="AP81" i="4"/>
  <c r="Q409" i="17" s="1"/>
  <c r="O406" i="18" s="1"/>
  <c r="AQ81" i="4"/>
  <c r="R409" i="17" s="1"/>
  <c r="P406" i="18" s="1"/>
  <c r="AR81" i="4"/>
  <c r="S409" i="17" s="1"/>
  <c r="Q406" i="18" s="1"/>
  <c r="AS81" i="4"/>
  <c r="T409" i="17" s="1"/>
  <c r="R406" i="18" s="1"/>
  <c r="AT81" i="4"/>
  <c r="U409" i="17" s="1"/>
  <c r="S406" i="18" s="1"/>
  <c r="AI103" i="4"/>
  <c r="J422" i="17" s="1"/>
  <c r="H419" i="18" s="1"/>
  <c r="AJ103" i="4"/>
  <c r="K422" i="17" s="1"/>
  <c r="I419" i="18" s="1"/>
  <c r="AK103" i="4"/>
  <c r="L422" i="17" s="1"/>
  <c r="J419" i="18" s="1"/>
  <c r="AL103" i="4"/>
  <c r="M422" i="17" s="1"/>
  <c r="K419" i="18" s="1"/>
  <c r="AM103" i="4"/>
  <c r="N422" i="17" s="1"/>
  <c r="L419" i="18" s="1"/>
  <c r="AN103" i="4"/>
  <c r="O422" i="17" s="1"/>
  <c r="M419" i="18" s="1"/>
  <c r="AO103" i="4"/>
  <c r="P422" i="17" s="1"/>
  <c r="N419" i="18" s="1"/>
  <c r="AP103" i="4"/>
  <c r="Q422" i="17" s="1"/>
  <c r="O419" i="18" s="1"/>
  <c r="AQ103" i="4"/>
  <c r="R422" i="17" s="1"/>
  <c r="P419" i="18" s="1"/>
  <c r="AR103" i="4"/>
  <c r="S422" i="17" s="1"/>
  <c r="Q419" i="18" s="1"/>
  <c r="AS103" i="4"/>
  <c r="T422" i="17" s="1"/>
  <c r="R419" i="18" s="1"/>
  <c r="AT103" i="4"/>
  <c r="U422" i="17" s="1"/>
  <c r="S419" i="18" s="1"/>
  <c r="AI104" i="4"/>
  <c r="J423" i="17" s="1"/>
  <c r="H420" i="18" s="1"/>
  <c r="AJ104" i="4"/>
  <c r="K423" i="17" s="1"/>
  <c r="I420" i="18" s="1"/>
  <c r="AK104" i="4"/>
  <c r="L423" i="17" s="1"/>
  <c r="J420" i="18" s="1"/>
  <c r="AL104" i="4"/>
  <c r="M423" i="17" s="1"/>
  <c r="K420" i="18" s="1"/>
  <c r="AM104" i="4"/>
  <c r="N423" i="17" s="1"/>
  <c r="L420" i="18" s="1"/>
  <c r="AN104" i="4"/>
  <c r="O423" i="17" s="1"/>
  <c r="M420" i="18" s="1"/>
  <c r="AO104" i="4"/>
  <c r="P423" i="17" s="1"/>
  <c r="N420" i="18" s="1"/>
  <c r="AP104" i="4"/>
  <c r="Q423" i="17" s="1"/>
  <c r="O420" i="18" s="1"/>
  <c r="AQ104" i="4"/>
  <c r="R423" i="17" s="1"/>
  <c r="P420" i="18" s="1"/>
  <c r="AR104" i="4"/>
  <c r="S423" i="17" s="1"/>
  <c r="Q420" i="18" s="1"/>
  <c r="AS104" i="4"/>
  <c r="T423" i="17" s="1"/>
  <c r="R420" i="18" s="1"/>
  <c r="AT104" i="4"/>
  <c r="U423" i="17" s="1"/>
  <c r="S420" i="18" s="1"/>
  <c r="AI105" i="4"/>
  <c r="J424" i="17" s="1"/>
  <c r="H421" i="18" s="1"/>
  <c r="AJ105" i="4"/>
  <c r="K424" i="17" s="1"/>
  <c r="I421" i="18" s="1"/>
  <c r="AK105" i="4"/>
  <c r="L424" i="17" s="1"/>
  <c r="J421" i="18" s="1"/>
  <c r="AL105" i="4"/>
  <c r="M424" i="17" s="1"/>
  <c r="K421" i="18" s="1"/>
  <c r="AM105" i="4"/>
  <c r="N424" i="17" s="1"/>
  <c r="L421" i="18" s="1"/>
  <c r="AN105" i="4"/>
  <c r="O424" i="17" s="1"/>
  <c r="M421" i="18" s="1"/>
  <c r="AO105" i="4"/>
  <c r="P424" i="17" s="1"/>
  <c r="N421" i="18" s="1"/>
  <c r="AP105" i="4"/>
  <c r="Q424" i="17" s="1"/>
  <c r="O421" i="18" s="1"/>
  <c r="AQ105" i="4"/>
  <c r="R424" i="17" s="1"/>
  <c r="P421" i="18" s="1"/>
  <c r="AR105" i="4"/>
  <c r="S424" i="17" s="1"/>
  <c r="Q421" i="18" s="1"/>
  <c r="AS105" i="4"/>
  <c r="T424" i="17" s="1"/>
  <c r="R421" i="18" s="1"/>
  <c r="AT105" i="4"/>
  <c r="U424" i="17" s="1"/>
  <c r="S421" i="18" s="1"/>
  <c r="AI106" i="4"/>
  <c r="J425" i="17" s="1"/>
  <c r="H422" i="18" s="1"/>
  <c r="AJ106" i="4"/>
  <c r="K425" i="17" s="1"/>
  <c r="I422" i="18" s="1"/>
  <c r="AK106" i="4"/>
  <c r="L425" i="17" s="1"/>
  <c r="J422" i="18" s="1"/>
  <c r="AL106" i="4"/>
  <c r="M425" i="17" s="1"/>
  <c r="K422" i="18" s="1"/>
  <c r="AM106" i="4"/>
  <c r="N425" i="17" s="1"/>
  <c r="L422" i="18" s="1"/>
  <c r="AN106" i="4"/>
  <c r="O425" i="17" s="1"/>
  <c r="M422" i="18" s="1"/>
  <c r="AO106" i="4"/>
  <c r="P425" i="17" s="1"/>
  <c r="N422" i="18" s="1"/>
  <c r="AP106" i="4"/>
  <c r="Q425" i="17" s="1"/>
  <c r="O422" i="18" s="1"/>
  <c r="AQ106" i="4"/>
  <c r="R425" i="17" s="1"/>
  <c r="P422" i="18" s="1"/>
  <c r="AR106" i="4"/>
  <c r="S425" i="17" s="1"/>
  <c r="Q422" i="18" s="1"/>
  <c r="AS106" i="4"/>
  <c r="T425" i="17" s="1"/>
  <c r="R422" i="18" s="1"/>
  <c r="AT106" i="4"/>
  <c r="U425" i="17" s="1"/>
  <c r="S422" i="18" s="1"/>
  <c r="AI107" i="4"/>
  <c r="J426" i="17" s="1"/>
  <c r="H423" i="18" s="1"/>
  <c r="AJ107" i="4"/>
  <c r="K426" i="17" s="1"/>
  <c r="I423" i="18" s="1"/>
  <c r="AK107" i="4"/>
  <c r="L426" i="17" s="1"/>
  <c r="J423" i="18" s="1"/>
  <c r="AL107" i="4"/>
  <c r="M426" i="17" s="1"/>
  <c r="K423" i="18" s="1"/>
  <c r="AM107" i="4"/>
  <c r="N426" i="17" s="1"/>
  <c r="L423" i="18" s="1"/>
  <c r="AN107" i="4"/>
  <c r="O426" i="17" s="1"/>
  <c r="M423" i="18" s="1"/>
  <c r="AO107" i="4"/>
  <c r="P426" i="17" s="1"/>
  <c r="N423" i="18" s="1"/>
  <c r="AP107" i="4"/>
  <c r="Q426" i="17" s="1"/>
  <c r="O423" i="18" s="1"/>
  <c r="AQ107" i="4"/>
  <c r="R426" i="17" s="1"/>
  <c r="P423" i="18" s="1"/>
  <c r="AR107" i="4"/>
  <c r="S426" i="17" s="1"/>
  <c r="Q423" i="18" s="1"/>
  <c r="AS107" i="4"/>
  <c r="T426" i="17" s="1"/>
  <c r="R423" i="18" s="1"/>
  <c r="AT107" i="4"/>
  <c r="U426" i="17" s="1"/>
  <c r="S423" i="18" s="1"/>
  <c r="AI108" i="4"/>
  <c r="J427" i="17" s="1"/>
  <c r="H424" i="18" s="1"/>
  <c r="AJ108" i="4"/>
  <c r="K427" i="17" s="1"/>
  <c r="I424" i="18" s="1"/>
  <c r="AK108" i="4"/>
  <c r="L427" i="17" s="1"/>
  <c r="J424" i="18" s="1"/>
  <c r="AL108" i="4"/>
  <c r="M427" i="17" s="1"/>
  <c r="K424" i="18" s="1"/>
  <c r="AM108" i="4"/>
  <c r="N427" i="17" s="1"/>
  <c r="L424" i="18" s="1"/>
  <c r="AN108" i="4"/>
  <c r="O427" i="17" s="1"/>
  <c r="M424" i="18" s="1"/>
  <c r="AO108" i="4"/>
  <c r="P427" i="17" s="1"/>
  <c r="N424" i="18" s="1"/>
  <c r="AP108" i="4"/>
  <c r="Q427" i="17" s="1"/>
  <c r="O424" i="18" s="1"/>
  <c r="AQ108" i="4"/>
  <c r="R427" i="17" s="1"/>
  <c r="P424" i="18" s="1"/>
  <c r="AR108" i="4"/>
  <c r="S427" i="17" s="1"/>
  <c r="Q424" i="18" s="1"/>
  <c r="AS108" i="4"/>
  <c r="T427" i="17" s="1"/>
  <c r="R424" i="18" s="1"/>
  <c r="AT108" i="4"/>
  <c r="U427" i="17" s="1"/>
  <c r="S424" i="18" s="1"/>
  <c r="AI112" i="4"/>
  <c r="J428" i="17" s="1"/>
  <c r="H425" i="18" s="1"/>
  <c r="AJ112" i="4"/>
  <c r="K428" i="17" s="1"/>
  <c r="I425" i="18" s="1"/>
  <c r="AK112" i="4"/>
  <c r="L428" i="17" s="1"/>
  <c r="J425" i="18" s="1"/>
  <c r="AL112" i="4"/>
  <c r="M428" i="17" s="1"/>
  <c r="K425" i="18" s="1"/>
  <c r="AM112" i="4"/>
  <c r="N428" i="17" s="1"/>
  <c r="L425" i="18" s="1"/>
  <c r="AN112" i="4"/>
  <c r="O428" i="17" s="1"/>
  <c r="M425" i="18" s="1"/>
  <c r="AO112" i="4"/>
  <c r="P428" i="17" s="1"/>
  <c r="N425" i="18" s="1"/>
  <c r="AP112" i="4"/>
  <c r="Q428" i="17" s="1"/>
  <c r="O425" i="18" s="1"/>
  <c r="AQ112" i="4"/>
  <c r="R428" i="17" s="1"/>
  <c r="P425" i="18" s="1"/>
  <c r="AR112" i="4"/>
  <c r="S428" i="17" s="1"/>
  <c r="Q425" i="18" s="1"/>
  <c r="AS112" i="4"/>
  <c r="T428" i="17" s="1"/>
  <c r="R425" i="18" s="1"/>
  <c r="AT112" i="4"/>
  <c r="U428" i="17" s="1"/>
  <c r="S425" i="18" s="1"/>
  <c r="AI113" i="4"/>
  <c r="J429" i="17" s="1"/>
  <c r="H426" i="18" s="1"/>
  <c r="AJ113" i="4"/>
  <c r="K429" i="17" s="1"/>
  <c r="I426" i="18" s="1"/>
  <c r="AK113" i="4"/>
  <c r="L429" i="17" s="1"/>
  <c r="J426" i="18" s="1"/>
  <c r="AL113" i="4"/>
  <c r="M429" i="17" s="1"/>
  <c r="K426" i="18" s="1"/>
  <c r="AM113" i="4"/>
  <c r="N429" i="17" s="1"/>
  <c r="L426" i="18" s="1"/>
  <c r="AN113" i="4"/>
  <c r="O429" i="17" s="1"/>
  <c r="M426" i="18" s="1"/>
  <c r="AO113" i="4"/>
  <c r="P429" i="17" s="1"/>
  <c r="N426" i="18" s="1"/>
  <c r="AP113" i="4"/>
  <c r="Q429" i="17" s="1"/>
  <c r="O426" i="18" s="1"/>
  <c r="AQ113" i="4"/>
  <c r="R429" i="17" s="1"/>
  <c r="P426" i="18" s="1"/>
  <c r="AR113" i="4"/>
  <c r="S429" i="17" s="1"/>
  <c r="Q426" i="18" s="1"/>
  <c r="AS113" i="4"/>
  <c r="T429" i="17" s="1"/>
  <c r="R426" i="18" s="1"/>
  <c r="AT113" i="4"/>
  <c r="U429" i="17" s="1"/>
  <c r="S426" i="18" s="1"/>
  <c r="AI114" i="4"/>
  <c r="J430" i="17" s="1"/>
  <c r="H427" i="18" s="1"/>
  <c r="AJ114" i="4"/>
  <c r="K430" i="17" s="1"/>
  <c r="I427" i="18" s="1"/>
  <c r="AK114" i="4"/>
  <c r="L430" i="17" s="1"/>
  <c r="J427" i="18" s="1"/>
  <c r="AL114" i="4"/>
  <c r="M430" i="17" s="1"/>
  <c r="K427" i="18" s="1"/>
  <c r="AM114" i="4"/>
  <c r="N430" i="17" s="1"/>
  <c r="L427" i="18" s="1"/>
  <c r="AN114" i="4"/>
  <c r="O430" i="17" s="1"/>
  <c r="M427" i="18" s="1"/>
  <c r="AO114" i="4"/>
  <c r="P430" i="17" s="1"/>
  <c r="N427" i="18" s="1"/>
  <c r="AP114" i="4"/>
  <c r="Q430" i="17" s="1"/>
  <c r="O427" i="18" s="1"/>
  <c r="AQ114" i="4"/>
  <c r="R430" i="17" s="1"/>
  <c r="P427" i="18" s="1"/>
  <c r="AR114" i="4"/>
  <c r="S430" i="17" s="1"/>
  <c r="Q427" i="18" s="1"/>
  <c r="AS114" i="4"/>
  <c r="T430" i="17" s="1"/>
  <c r="R427" i="18" s="1"/>
  <c r="AT114" i="4"/>
  <c r="U430" i="17" s="1"/>
  <c r="S427" i="18" s="1"/>
  <c r="AI115" i="4"/>
  <c r="J431" i="17" s="1"/>
  <c r="H428" i="18" s="1"/>
  <c r="AJ115" i="4"/>
  <c r="K431" i="17" s="1"/>
  <c r="I428" i="18" s="1"/>
  <c r="AK115" i="4"/>
  <c r="L431" i="17" s="1"/>
  <c r="J428" i="18" s="1"/>
  <c r="AL115" i="4"/>
  <c r="M431" i="17" s="1"/>
  <c r="K428" i="18" s="1"/>
  <c r="AM115" i="4"/>
  <c r="N431" i="17" s="1"/>
  <c r="L428" i="18" s="1"/>
  <c r="AN115" i="4"/>
  <c r="O431" i="17" s="1"/>
  <c r="M428" i="18" s="1"/>
  <c r="AO115" i="4"/>
  <c r="P431" i="17" s="1"/>
  <c r="N428" i="18" s="1"/>
  <c r="AP115" i="4"/>
  <c r="Q431" i="17" s="1"/>
  <c r="O428" i="18" s="1"/>
  <c r="AQ115" i="4"/>
  <c r="R431" i="17" s="1"/>
  <c r="P428" i="18" s="1"/>
  <c r="AR115" i="4"/>
  <c r="S431" i="17" s="1"/>
  <c r="Q428" i="18" s="1"/>
  <c r="AS115" i="4"/>
  <c r="T431" i="17" s="1"/>
  <c r="R428" i="18" s="1"/>
  <c r="AT115" i="4"/>
  <c r="U431" i="17" s="1"/>
  <c r="S428" i="18" s="1"/>
  <c r="AI116" i="4"/>
  <c r="J432" i="17" s="1"/>
  <c r="H429" i="18" s="1"/>
  <c r="AJ116" i="4"/>
  <c r="K432" i="17" s="1"/>
  <c r="I429" i="18" s="1"/>
  <c r="AK116" i="4"/>
  <c r="L432" i="17" s="1"/>
  <c r="J429" i="18" s="1"/>
  <c r="AL116" i="4"/>
  <c r="M432" i="17" s="1"/>
  <c r="K429" i="18" s="1"/>
  <c r="AM116" i="4"/>
  <c r="N432" i="17" s="1"/>
  <c r="L429" i="18" s="1"/>
  <c r="AN116" i="4"/>
  <c r="O432" i="17" s="1"/>
  <c r="M429" i="18" s="1"/>
  <c r="AO116" i="4"/>
  <c r="P432" i="17" s="1"/>
  <c r="N429" i="18" s="1"/>
  <c r="AP116" i="4"/>
  <c r="Q432" i="17" s="1"/>
  <c r="O429" i="18" s="1"/>
  <c r="AQ116" i="4"/>
  <c r="R432" i="17" s="1"/>
  <c r="P429" i="18" s="1"/>
  <c r="AR116" i="4"/>
  <c r="S432" i="17" s="1"/>
  <c r="Q429" i="18" s="1"/>
  <c r="AS116" i="4"/>
  <c r="T432" i="17" s="1"/>
  <c r="R429" i="18" s="1"/>
  <c r="AT116" i="4"/>
  <c r="U432" i="17" s="1"/>
  <c r="S429" i="18" s="1"/>
  <c r="AJ7" i="14"/>
  <c r="K4" i="17" s="1"/>
  <c r="I2" i="18" s="1"/>
  <c r="AK7" i="14"/>
  <c r="L4" i="17" s="1"/>
  <c r="J2" i="18" s="1"/>
  <c r="AL7" i="14"/>
  <c r="M4" i="17" s="1"/>
  <c r="K2" i="18" s="1"/>
  <c r="AM7" i="14"/>
  <c r="N4" i="17" s="1"/>
  <c r="L2" i="18" s="1"/>
  <c r="AN7" i="14"/>
  <c r="O4" i="17" s="1"/>
  <c r="M2" i="18" s="1"/>
  <c r="AO7" i="14"/>
  <c r="P4" i="17" s="1"/>
  <c r="N2" i="18" s="1"/>
  <c r="AP7" i="14"/>
  <c r="Q4" i="17" s="1"/>
  <c r="O2" i="18" s="1"/>
  <c r="AQ7" i="14"/>
  <c r="R4" i="17" s="1"/>
  <c r="P2" i="18" s="1"/>
  <c r="AR7" i="14"/>
  <c r="S4" i="17" s="1"/>
  <c r="Q2" i="18" s="1"/>
  <c r="AS7" i="14"/>
  <c r="T4" i="17" s="1"/>
  <c r="R2" i="18" s="1"/>
  <c r="AT7" i="14"/>
  <c r="U4" i="17" s="1"/>
  <c r="S2" i="18" s="1"/>
  <c r="A5" i="17"/>
  <c r="A3" i="18" s="1"/>
  <c r="C5" i="17"/>
  <c r="C3" i="18" s="1"/>
  <c r="O1" i="13"/>
  <c r="E5" i="17"/>
  <c r="F3" i="18" s="1"/>
  <c r="C6" i="17"/>
  <c r="C4" i="18" s="1"/>
  <c r="E6" i="17"/>
  <c r="F4" i="18" s="1"/>
  <c r="C7" i="17"/>
  <c r="C5" i="18" s="1"/>
  <c r="E7" i="17"/>
  <c r="F5" i="18" s="1"/>
  <c r="C8" i="17"/>
  <c r="C6" i="18" s="1"/>
  <c r="E8" i="17"/>
  <c r="F6" i="18" s="1"/>
  <c r="AB13" i="13"/>
  <c r="B9" i="17" s="1"/>
  <c r="B7" i="18" s="1"/>
  <c r="C9" i="17"/>
  <c r="C7" i="18" s="1"/>
  <c r="E9" i="17"/>
  <c r="F7" i="18" s="1"/>
  <c r="C10" i="17"/>
  <c r="C8" i="18" s="1"/>
  <c r="E10" i="17"/>
  <c r="F8" i="18" s="1"/>
  <c r="C11" i="17"/>
  <c r="C9" i="18" s="1"/>
  <c r="E11" i="17"/>
  <c r="F9" i="18" s="1"/>
  <c r="C17" i="17"/>
  <c r="C15" i="18" s="1"/>
  <c r="C18" i="17"/>
  <c r="C16" i="18" s="1"/>
  <c r="C19" i="17"/>
  <c r="C17" i="18" s="1"/>
  <c r="C20" i="17"/>
  <c r="C18" i="18" s="1"/>
  <c r="C21" i="17"/>
  <c r="C19" i="18" s="1"/>
  <c r="C22" i="17"/>
  <c r="C20" i="18" s="1"/>
  <c r="C23" i="17"/>
  <c r="C21" i="18" s="1"/>
  <c r="C24" i="17"/>
  <c r="C22" i="18" s="1"/>
  <c r="C25" i="17"/>
  <c r="C23" i="18" s="1"/>
  <c r="C26" i="17"/>
  <c r="C24" i="18" s="1"/>
  <c r="AB34" i="13"/>
  <c r="B27" i="17" s="1"/>
  <c r="B25" i="18" s="1"/>
  <c r="C27" i="17"/>
  <c r="C25" i="18" s="1"/>
  <c r="AB35" i="13"/>
  <c r="B28" i="17" s="1"/>
  <c r="B26" i="18" s="1"/>
  <c r="C28" i="17"/>
  <c r="C26" i="18" s="1"/>
  <c r="AB36" i="13"/>
  <c r="B29" i="17" s="1"/>
  <c r="B27" i="18" s="1"/>
  <c r="C29" i="17"/>
  <c r="C27" i="18" s="1"/>
  <c r="AB37" i="13"/>
  <c r="B30" i="17" s="1"/>
  <c r="B28" i="18" s="1"/>
  <c r="C30" i="17"/>
  <c r="C28" i="18" s="1"/>
  <c r="AB38" i="13"/>
  <c r="B31" i="17" s="1"/>
  <c r="B29" i="18" s="1"/>
  <c r="C31" i="17"/>
  <c r="C29" i="18" s="1"/>
  <c r="B32" i="17"/>
  <c r="B30" i="18" s="1"/>
  <c r="C32" i="17"/>
  <c r="C30" i="18" s="1"/>
  <c r="AB40" i="13"/>
  <c r="B33" i="17" s="1"/>
  <c r="B31" i="18" s="1"/>
  <c r="C33" i="17"/>
  <c r="C31" i="18" s="1"/>
  <c r="AB41" i="13"/>
  <c r="B34" i="17" s="1"/>
  <c r="B32" i="18" s="1"/>
  <c r="C34" i="17"/>
  <c r="C32" i="18" s="1"/>
  <c r="AB42" i="13"/>
  <c r="B35" i="17" s="1"/>
  <c r="B33" i="18" s="1"/>
  <c r="C35" i="17"/>
  <c r="C33" i="18" s="1"/>
  <c r="AB43" i="13"/>
  <c r="B36" i="17" s="1"/>
  <c r="B34" i="18" s="1"/>
  <c r="C36" i="17"/>
  <c r="C34" i="18" s="1"/>
  <c r="AB46" i="13"/>
  <c r="B39" i="17" s="1"/>
  <c r="B37" i="18" s="1"/>
  <c r="AB48" i="13"/>
  <c r="B41" i="17" s="1"/>
  <c r="B39" i="18" s="1"/>
  <c r="C42" i="17"/>
  <c r="C40" i="18" s="1"/>
  <c r="AB10" i="12"/>
  <c r="B43" i="17" s="1"/>
  <c r="B41" i="18" s="1"/>
  <c r="C43" i="17"/>
  <c r="C41" i="18" s="1"/>
  <c r="E43" i="17"/>
  <c r="F41" i="18" s="1"/>
  <c r="AB23" i="12"/>
  <c r="B53" i="17" s="1"/>
  <c r="B51" i="18" s="1"/>
  <c r="C53" i="17"/>
  <c r="C51" i="18" s="1"/>
  <c r="AB24" i="12"/>
  <c r="B54" i="17" s="1"/>
  <c r="B52" i="18" s="1"/>
  <c r="C54" i="17"/>
  <c r="C52" i="18" s="1"/>
  <c r="AB25" i="12"/>
  <c r="B55" i="17" s="1"/>
  <c r="B53" i="18" s="1"/>
  <c r="C55" i="17"/>
  <c r="C53" i="18" s="1"/>
  <c r="AB26" i="12"/>
  <c r="B56" i="17" s="1"/>
  <c r="B54" i="18" s="1"/>
  <c r="C56" i="17"/>
  <c r="C54" i="18" s="1"/>
  <c r="AB27" i="12"/>
  <c r="B57" i="17" s="1"/>
  <c r="B55" i="18" s="1"/>
  <c r="C57" i="17"/>
  <c r="C55" i="18" s="1"/>
  <c r="AB28" i="12"/>
  <c r="B58" i="17" s="1"/>
  <c r="B56" i="18" s="1"/>
  <c r="C58" i="17"/>
  <c r="C56" i="18" s="1"/>
  <c r="AB29" i="12"/>
  <c r="B59" i="17" s="1"/>
  <c r="B57" i="18" s="1"/>
  <c r="C59" i="17"/>
  <c r="C57" i="18" s="1"/>
  <c r="AB30" i="12"/>
  <c r="B60" i="17" s="1"/>
  <c r="B58" i="18" s="1"/>
  <c r="C60" i="17"/>
  <c r="C58" i="18" s="1"/>
  <c r="AB31" i="12"/>
  <c r="B61" i="17" s="1"/>
  <c r="B59" i="18" s="1"/>
  <c r="C61" i="17"/>
  <c r="C59" i="18" s="1"/>
  <c r="AB33" i="12"/>
  <c r="B63" i="17" s="1"/>
  <c r="B61" i="18" s="1"/>
  <c r="AB34" i="12"/>
  <c r="B64" i="17" s="1"/>
  <c r="B62" i="18" s="1"/>
  <c r="C64" i="17"/>
  <c r="C62" i="18" s="1"/>
  <c r="C66" i="17"/>
  <c r="C64" i="18" s="1"/>
  <c r="O1" i="10"/>
  <c r="AD10" i="10" s="1"/>
  <c r="D67" i="17" s="1"/>
  <c r="D65" i="18" s="1"/>
  <c r="C67" i="17"/>
  <c r="C65" i="18" s="1"/>
  <c r="AB10" i="9"/>
  <c r="B68" i="17" s="1"/>
  <c r="B66" i="18" s="1"/>
  <c r="C68" i="17"/>
  <c r="C66" i="18" s="1"/>
  <c r="O1" i="9"/>
  <c r="AD10" i="9" s="1"/>
  <c r="D68" i="17" s="1"/>
  <c r="D66" i="18" s="1"/>
  <c r="AB11" i="9"/>
  <c r="B69" i="17" s="1"/>
  <c r="B67" i="18" s="1"/>
  <c r="C69" i="17"/>
  <c r="C67" i="18" s="1"/>
  <c r="AB12" i="9"/>
  <c r="B70" i="17" s="1"/>
  <c r="B68" i="18" s="1"/>
  <c r="C70" i="17"/>
  <c r="C68" i="18" s="1"/>
  <c r="AB13" i="9"/>
  <c r="B71" i="17" s="1"/>
  <c r="B69" i="18" s="1"/>
  <c r="C71" i="17"/>
  <c r="C69" i="18" s="1"/>
  <c r="AB14" i="9"/>
  <c r="B72" i="17" s="1"/>
  <c r="B70" i="18" s="1"/>
  <c r="C72" i="17"/>
  <c r="C70" i="18" s="1"/>
  <c r="AB15" i="9"/>
  <c r="B73" i="17" s="1"/>
  <c r="B71" i="18" s="1"/>
  <c r="C73" i="17"/>
  <c r="C71" i="18" s="1"/>
  <c r="AB16" i="9"/>
  <c r="B74" i="17" s="1"/>
  <c r="B72" i="18" s="1"/>
  <c r="C74" i="17"/>
  <c r="C72" i="18" s="1"/>
  <c r="AB17" i="9"/>
  <c r="B75" i="17" s="1"/>
  <c r="B73" i="18" s="1"/>
  <c r="C75" i="17"/>
  <c r="C73" i="18" s="1"/>
  <c r="AB18" i="9"/>
  <c r="B76" i="17" s="1"/>
  <c r="B74" i="18" s="1"/>
  <c r="C76" i="17"/>
  <c r="C74" i="18" s="1"/>
  <c r="AB19" i="9"/>
  <c r="B77" i="17" s="1"/>
  <c r="B75" i="18" s="1"/>
  <c r="C77" i="17"/>
  <c r="C75" i="18" s="1"/>
  <c r="C188" i="17"/>
  <c r="C186" i="18" s="1"/>
  <c r="O1" i="8"/>
  <c r="AD14" i="8" s="1"/>
  <c r="D193" i="17" s="1"/>
  <c r="D191" i="18" s="1"/>
  <c r="C189" i="17"/>
  <c r="C187" i="18" s="1"/>
  <c r="C190" i="17"/>
  <c r="C188" i="18" s="1"/>
  <c r="C191" i="17"/>
  <c r="C189" i="18" s="1"/>
  <c r="C192" i="17"/>
  <c r="C190" i="18" s="1"/>
  <c r="AB14" i="8"/>
  <c r="B193" i="17" s="1"/>
  <c r="B191" i="18" s="1"/>
  <c r="C193" i="17"/>
  <c r="C191" i="18" s="1"/>
  <c r="AB15" i="8"/>
  <c r="B194" i="17" s="1"/>
  <c r="B192" i="18" s="1"/>
  <c r="C194" i="17"/>
  <c r="C192" i="18" s="1"/>
  <c r="AB16" i="8"/>
  <c r="B195" i="17" s="1"/>
  <c r="B193" i="18" s="1"/>
  <c r="C195" i="17"/>
  <c r="C193" i="18" s="1"/>
  <c r="AB17" i="8"/>
  <c r="B196" i="17" s="1"/>
  <c r="B194" i="18" s="1"/>
  <c r="C196" i="17"/>
  <c r="C194" i="18" s="1"/>
  <c r="AB18" i="8"/>
  <c r="B197" i="17" s="1"/>
  <c r="B195" i="18" s="1"/>
  <c r="C197" i="17"/>
  <c r="C195" i="18" s="1"/>
  <c r="AB19" i="8"/>
  <c r="B198" i="17" s="1"/>
  <c r="B196" i="18" s="1"/>
  <c r="C198" i="17"/>
  <c r="C196" i="18" s="1"/>
  <c r="AB20" i="8"/>
  <c r="B199" i="17" s="1"/>
  <c r="B197" i="18" s="1"/>
  <c r="C199" i="17"/>
  <c r="C197" i="18" s="1"/>
  <c r="AB21" i="8"/>
  <c r="B200" i="17" s="1"/>
  <c r="B198" i="18" s="1"/>
  <c r="C200" i="17"/>
  <c r="C198" i="18" s="1"/>
  <c r="AB22" i="8"/>
  <c r="B201" i="17" s="1"/>
  <c r="B199" i="18" s="1"/>
  <c r="C201" i="17"/>
  <c r="C199" i="18" s="1"/>
  <c r="AB23" i="8"/>
  <c r="B202" i="17" s="1"/>
  <c r="B200" i="18" s="1"/>
  <c r="C202" i="17"/>
  <c r="C200" i="18" s="1"/>
  <c r="AB24" i="8"/>
  <c r="B203" i="17" s="1"/>
  <c r="B201" i="18" s="1"/>
  <c r="C203" i="17"/>
  <c r="C201" i="18" s="1"/>
  <c r="AB25" i="8"/>
  <c r="B204" i="17" s="1"/>
  <c r="B202" i="18" s="1"/>
  <c r="C204" i="17"/>
  <c r="C202" i="18" s="1"/>
  <c r="AB26" i="8"/>
  <c r="B205" i="17" s="1"/>
  <c r="B203" i="18" s="1"/>
  <c r="C205" i="17"/>
  <c r="C203" i="18" s="1"/>
  <c r="AB27" i="8"/>
  <c r="B206" i="17" s="1"/>
  <c r="B204" i="18" s="1"/>
  <c r="C206" i="17"/>
  <c r="C204" i="18" s="1"/>
  <c r="AB28" i="7"/>
  <c r="B223" i="17" s="1"/>
  <c r="B221" i="18" s="1"/>
  <c r="C223" i="17"/>
  <c r="C221" i="18" s="1"/>
  <c r="O1" i="7"/>
  <c r="AB29" i="7"/>
  <c r="B224" i="17" s="1"/>
  <c r="B222" i="18" s="1"/>
  <c r="C224" i="17"/>
  <c r="C222" i="18" s="1"/>
  <c r="AB30" i="7"/>
  <c r="B225" i="17" s="1"/>
  <c r="B223" i="18" s="1"/>
  <c r="C225" i="17"/>
  <c r="C223" i="18" s="1"/>
  <c r="B226" i="17"/>
  <c r="B224" i="18" s="1"/>
  <c r="C226" i="17"/>
  <c r="C224" i="18" s="1"/>
  <c r="B227" i="17"/>
  <c r="B225" i="18" s="1"/>
  <c r="C227" i="17"/>
  <c r="C225" i="18" s="1"/>
  <c r="B228" i="17"/>
  <c r="B226" i="18" s="1"/>
  <c r="C228" i="17"/>
  <c r="C226" i="18" s="1"/>
  <c r="B229" i="17"/>
  <c r="B227" i="18" s="1"/>
  <c r="C229" i="17"/>
  <c r="C227" i="18" s="1"/>
  <c r="AB35" i="7"/>
  <c r="B230" i="17" s="1"/>
  <c r="B228" i="18" s="1"/>
  <c r="C230" i="17"/>
  <c r="C228" i="18" s="1"/>
  <c r="AB36" i="7"/>
  <c r="B231" i="17" s="1"/>
  <c r="B229" i="18" s="1"/>
  <c r="C231" i="17"/>
  <c r="C229" i="18" s="1"/>
  <c r="AB37" i="7"/>
  <c r="B232" i="17" s="1"/>
  <c r="B230" i="18" s="1"/>
  <c r="C232" i="17"/>
  <c r="C230" i="18" s="1"/>
  <c r="AB41" i="7"/>
  <c r="B233" i="17" s="1"/>
  <c r="B231" i="18" s="1"/>
  <c r="C233" i="17"/>
  <c r="C231" i="18" s="1"/>
  <c r="B234" i="17"/>
  <c r="B232" i="18" s="1"/>
  <c r="C234" i="17"/>
  <c r="C232" i="18" s="1"/>
  <c r="B235" i="17"/>
  <c r="B233" i="18" s="1"/>
  <c r="C235" i="17"/>
  <c r="C233" i="18" s="1"/>
  <c r="B236" i="17"/>
  <c r="B234" i="18" s="1"/>
  <c r="C236" i="17"/>
  <c r="C234" i="18" s="1"/>
  <c r="B237" i="17"/>
  <c r="B235" i="18" s="1"/>
  <c r="C237" i="17"/>
  <c r="C235" i="18" s="1"/>
  <c r="B238" i="17"/>
  <c r="B236" i="18" s="1"/>
  <c r="C238" i="17"/>
  <c r="C236" i="18" s="1"/>
  <c r="B239" i="17"/>
  <c r="B237" i="18" s="1"/>
  <c r="C239" i="17"/>
  <c r="C237" i="18" s="1"/>
  <c r="AB48" i="7"/>
  <c r="B240" i="17" s="1"/>
  <c r="B238" i="18" s="1"/>
  <c r="C240" i="17"/>
  <c r="C238" i="18" s="1"/>
  <c r="AB52" i="7"/>
  <c r="B241" i="17" s="1"/>
  <c r="B239" i="18" s="1"/>
  <c r="C241" i="17"/>
  <c r="C239" i="18" s="1"/>
  <c r="B242" i="17"/>
  <c r="B240" i="18" s="1"/>
  <c r="C242" i="17"/>
  <c r="C240" i="18" s="1"/>
  <c r="B243" i="17"/>
  <c r="B241" i="18" s="1"/>
  <c r="C243" i="17"/>
  <c r="C241" i="18" s="1"/>
  <c r="B244" i="17"/>
  <c r="B242" i="18" s="1"/>
  <c r="C244" i="17"/>
  <c r="C242" i="18" s="1"/>
  <c r="B245" i="17"/>
  <c r="B243" i="18" s="1"/>
  <c r="C245" i="17"/>
  <c r="C243" i="18" s="1"/>
  <c r="B246" i="17"/>
  <c r="B244" i="18" s="1"/>
  <c r="C246" i="17"/>
  <c r="C244" i="18" s="1"/>
  <c r="AB58" i="7"/>
  <c r="B247" i="17" s="1"/>
  <c r="B245" i="18" s="1"/>
  <c r="C247" i="17"/>
  <c r="C245" i="18" s="1"/>
  <c r="AB59" i="7"/>
  <c r="B248" i="17" s="1"/>
  <c r="B246" i="18" s="1"/>
  <c r="C248" i="17"/>
  <c r="C246" i="18" s="1"/>
  <c r="AB63" i="7"/>
  <c r="B249" i="17" s="1"/>
  <c r="B247" i="18" s="1"/>
  <c r="C249" i="17"/>
  <c r="C247" i="18" s="1"/>
  <c r="B250" i="17"/>
  <c r="B248" i="18" s="1"/>
  <c r="C250" i="17"/>
  <c r="C248" i="18" s="1"/>
  <c r="B251" i="17"/>
  <c r="B249" i="18" s="1"/>
  <c r="C251" i="17"/>
  <c r="C249" i="18" s="1"/>
  <c r="B252" i="17"/>
  <c r="B250" i="18" s="1"/>
  <c r="C252" i="17"/>
  <c r="C250" i="18" s="1"/>
  <c r="B253" i="17"/>
  <c r="B251" i="18" s="1"/>
  <c r="C253" i="17"/>
  <c r="C251" i="18" s="1"/>
  <c r="AB68" i="7"/>
  <c r="B254" i="17" s="1"/>
  <c r="B252" i="18" s="1"/>
  <c r="C254" i="17"/>
  <c r="C252" i="18" s="1"/>
  <c r="AB84" i="7"/>
  <c r="B264" i="17" s="1"/>
  <c r="B262" i="18" s="1"/>
  <c r="C264" i="17"/>
  <c r="C262" i="18" s="1"/>
  <c r="B265" i="17"/>
  <c r="B263" i="18" s="1"/>
  <c r="C265" i="17"/>
  <c r="C263" i="18" s="1"/>
  <c r="B266" i="17"/>
  <c r="B264" i="18" s="1"/>
  <c r="C266" i="17"/>
  <c r="C264" i="18" s="1"/>
  <c r="B267" i="17"/>
  <c r="B265" i="18" s="1"/>
  <c r="C267" i="17"/>
  <c r="C265" i="18" s="1"/>
  <c r="B268" i="17"/>
  <c r="B266" i="18" s="1"/>
  <c r="C268" i="17"/>
  <c r="C266" i="18" s="1"/>
  <c r="B269" i="17"/>
  <c r="B267" i="18" s="1"/>
  <c r="C269" i="17"/>
  <c r="C267" i="18" s="1"/>
  <c r="B270" i="17"/>
  <c r="B268" i="18" s="1"/>
  <c r="C270" i="17"/>
  <c r="C268" i="18" s="1"/>
  <c r="B271" i="17"/>
  <c r="B269" i="18" s="1"/>
  <c r="C271" i="17"/>
  <c r="C269" i="18" s="1"/>
  <c r="C273" i="17"/>
  <c r="C271" i="18" s="1"/>
  <c r="C274" i="17"/>
  <c r="C272" i="18" s="1"/>
  <c r="AB11" i="6"/>
  <c r="B275" i="17" s="1"/>
  <c r="B273" i="18" s="1"/>
  <c r="C275" i="17"/>
  <c r="C273" i="18" s="1"/>
  <c r="AB12" i="6"/>
  <c r="B276" i="17" s="1"/>
  <c r="B274" i="18" s="1"/>
  <c r="C276" i="17"/>
  <c r="C274" i="18" s="1"/>
  <c r="AB13" i="6"/>
  <c r="B277" i="17" s="1"/>
  <c r="B275" i="18" s="1"/>
  <c r="C277" i="17"/>
  <c r="C275" i="18" s="1"/>
  <c r="AB14" i="6"/>
  <c r="B278" i="17" s="1"/>
  <c r="B276" i="18" s="1"/>
  <c r="C278" i="17"/>
  <c r="C276" i="18" s="1"/>
  <c r="AB15" i="6"/>
  <c r="B279" i="17" s="1"/>
  <c r="B277" i="18" s="1"/>
  <c r="C279" i="17"/>
  <c r="C277" i="18" s="1"/>
  <c r="AB16" i="6"/>
  <c r="B280" i="17" s="1"/>
  <c r="B278" i="18" s="1"/>
  <c r="C280" i="17"/>
  <c r="C278" i="18" s="1"/>
  <c r="AB44" i="6"/>
  <c r="B299" i="17" s="1"/>
  <c r="B297" i="18" s="1"/>
  <c r="AB45" i="6"/>
  <c r="B300" i="17" s="1"/>
  <c r="B298" i="18" s="1"/>
  <c r="AB46" i="6"/>
  <c r="B301" i="17" s="1"/>
  <c r="B299" i="18" s="1"/>
  <c r="AB47" i="6"/>
  <c r="B302" i="17" s="1"/>
  <c r="B300" i="18" s="1"/>
  <c r="AB48" i="6"/>
  <c r="B303" i="17" s="1"/>
  <c r="B301" i="18" s="1"/>
  <c r="AB50" i="6"/>
  <c r="B305" i="17" s="1"/>
  <c r="B303" i="18" s="1"/>
  <c r="AB51" i="6"/>
  <c r="B306" i="17" s="1"/>
  <c r="B304" i="18" s="1"/>
  <c r="C308" i="17"/>
  <c r="C306" i="18" s="1"/>
  <c r="C309" i="17"/>
  <c r="C307" i="18" s="1"/>
  <c r="C310" i="17"/>
  <c r="C308" i="18" s="1"/>
  <c r="C311" i="17"/>
  <c r="C309" i="18" s="1"/>
  <c r="C312" i="17"/>
  <c r="C310" i="18" s="1"/>
  <c r="AB14" i="5"/>
  <c r="B313" i="17" s="1"/>
  <c r="B311" i="18" s="1"/>
  <c r="C313" i="17"/>
  <c r="C311" i="18" s="1"/>
  <c r="AB15" i="5"/>
  <c r="B314" i="17" s="1"/>
  <c r="B312" i="18" s="1"/>
  <c r="C314" i="17"/>
  <c r="C312" i="18" s="1"/>
  <c r="AB16" i="5"/>
  <c r="B315" i="17" s="1"/>
  <c r="B313" i="18" s="1"/>
  <c r="C315" i="17"/>
  <c r="C313" i="18" s="1"/>
  <c r="AB17" i="5"/>
  <c r="B316" i="17" s="1"/>
  <c r="B314" i="18" s="1"/>
  <c r="C316" i="17"/>
  <c r="C314" i="18" s="1"/>
  <c r="AB18" i="5"/>
  <c r="B317" i="17" s="1"/>
  <c r="B315" i="18" s="1"/>
  <c r="C317" i="17"/>
  <c r="C315" i="18" s="1"/>
  <c r="AB19" i="5"/>
  <c r="B318" i="17" s="1"/>
  <c r="B316" i="18" s="1"/>
  <c r="C318" i="17"/>
  <c r="C316" i="18" s="1"/>
  <c r="AB20" i="5"/>
  <c r="B319" i="17" s="1"/>
  <c r="B317" i="18" s="1"/>
  <c r="C319" i="17"/>
  <c r="C317" i="18" s="1"/>
  <c r="AB21" i="5"/>
  <c r="B320" i="17" s="1"/>
  <c r="B318" i="18" s="1"/>
  <c r="C320" i="17"/>
  <c r="C318" i="18" s="1"/>
  <c r="AB22" i="5"/>
  <c r="B321" i="17" s="1"/>
  <c r="B319" i="18" s="1"/>
  <c r="C321" i="17"/>
  <c r="C319" i="18" s="1"/>
  <c r="AB23" i="5"/>
  <c r="B322" i="17" s="1"/>
  <c r="B320" i="18" s="1"/>
  <c r="C322" i="17"/>
  <c r="C320" i="18" s="1"/>
  <c r="AB24" i="5"/>
  <c r="B323" i="17" s="1"/>
  <c r="B321" i="18" s="1"/>
  <c r="C323" i="17"/>
  <c r="C321" i="18" s="1"/>
  <c r="AB30" i="5"/>
  <c r="B329" i="17" s="1"/>
  <c r="B326" i="18" s="1"/>
  <c r="AB31" i="5"/>
  <c r="B330" i="17" s="1"/>
  <c r="B327" i="18" s="1"/>
  <c r="C330" i="17"/>
  <c r="C327" i="18" s="1"/>
  <c r="AB32" i="5"/>
  <c r="B331" i="17" s="1"/>
  <c r="B328" i="18" s="1"/>
  <c r="C331" i="17"/>
  <c r="C328" i="18" s="1"/>
  <c r="AB33" i="5"/>
  <c r="B332" i="17" s="1"/>
  <c r="B329" i="18" s="1"/>
  <c r="C332" i="17"/>
  <c r="C329" i="18" s="1"/>
  <c r="AB34" i="5"/>
  <c r="B333" i="17" s="1"/>
  <c r="B330" i="18" s="1"/>
  <c r="C333" i="17"/>
  <c r="C330" i="18" s="1"/>
  <c r="AB35" i="5"/>
  <c r="B334" i="17" s="1"/>
  <c r="B331" i="18" s="1"/>
  <c r="C334" i="17"/>
  <c r="C331" i="18" s="1"/>
  <c r="AB36" i="5"/>
  <c r="B335" i="17" s="1"/>
  <c r="B332" i="18" s="1"/>
  <c r="C335" i="17"/>
  <c r="C332" i="18" s="1"/>
  <c r="AB10" i="4"/>
  <c r="B362" i="17" s="1"/>
  <c r="B359" i="18" s="1"/>
  <c r="C362" i="17"/>
  <c r="C359" i="18" s="1"/>
  <c r="O1" i="4"/>
  <c r="AD23" i="4" s="1"/>
  <c r="D372" i="17" s="1"/>
  <c r="D369" i="18" s="1"/>
  <c r="AB11" i="4"/>
  <c r="B363" i="17" s="1"/>
  <c r="B360" i="18" s="1"/>
  <c r="C363" i="17"/>
  <c r="C360" i="18" s="1"/>
  <c r="AB12" i="4"/>
  <c r="B364" i="17" s="1"/>
  <c r="B361" i="18" s="1"/>
  <c r="C364" i="17"/>
  <c r="C361" i="18" s="1"/>
  <c r="AB13" i="4"/>
  <c r="B365" i="17" s="1"/>
  <c r="B362" i="18" s="1"/>
  <c r="C365" i="17"/>
  <c r="C362" i="18" s="1"/>
  <c r="AB14" i="4"/>
  <c r="B366" i="17" s="1"/>
  <c r="B363" i="18" s="1"/>
  <c r="C366" i="17"/>
  <c r="C363" i="18" s="1"/>
  <c r="AB15" i="4"/>
  <c r="B367" i="17" s="1"/>
  <c r="B364" i="18" s="1"/>
  <c r="C367" i="17"/>
  <c r="C364" i="18" s="1"/>
  <c r="AB19" i="4"/>
  <c r="B368" i="17" s="1"/>
  <c r="B365" i="18" s="1"/>
  <c r="C368" i="17"/>
  <c r="C365" i="18" s="1"/>
  <c r="AB20" i="4"/>
  <c r="B369" i="17" s="1"/>
  <c r="B366" i="18" s="1"/>
  <c r="C369" i="17"/>
  <c r="C366" i="18" s="1"/>
  <c r="AB21" i="4"/>
  <c r="B370" i="17" s="1"/>
  <c r="B367" i="18" s="1"/>
  <c r="C370" i="17"/>
  <c r="C367" i="18" s="1"/>
  <c r="AB22" i="4"/>
  <c r="B371" i="17" s="1"/>
  <c r="B368" i="18" s="1"/>
  <c r="C371" i="17"/>
  <c r="C368" i="18" s="1"/>
  <c r="AB23" i="4"/>
  <c r="B372" i="17" s="1"/>
  <c r="B369" i="18" s="1"/>
  <c r="C372" i="17"/>
  <c r="C369" i="18" s="1"/>
  <c r="AB24" i="4"/>
  <c r="B373" i="17" s="1"/>
  <c r="B370" i="18" s="1"/>
  <c r="C373" i="17"/>
  <c r="C370" i="18" s="1"/>
  <c r="AB28" i="4"/>
  <c r="B374" i="17" s="1"/>
  <c r="B371" i="18" s="1"/>
  <c r="C374" i="17"/>
  <c r="C371" i="18" s="1"/>
  <c r="AB29" i="4"/>
  <c r="B375" i="17" s="1"/>
  <c r="B372" i="18" s="1"/>
  <c r="C375" i="17"/>
  <c r="C372" i="18" s="1"/>
  <c r="AB30" i="4"/>
  <c r="B376" i="17" s="1"/>
  <c r="B373" i="18" s="1"/>
  <c r="C376" i="17"/>
  <c r="C373" i="18" s="1"/>
  <c r="AB31" i="4"/>
  <c r="B377" i="17" s="1"/>
  <c r="B374" i="18" s="1"/>
  <c r="C377" i="17"/>
  <c r="C374" i="18" s="1"/>
  <c r="AB32" i="4"/>
  <c r="B378" i="17" s="1"/>
  <c r="B375" i="18" s="1"/>
  <c r="C378" i="17"/>
  <c r="C375" i="18" s="1"/>
  <c r="AB33" i="4"/>
  <c r="B379" i="17" s="1"/>
  <c r="B376" i="18" s="1"/>
  <c r="C379" i="17"/>
  <c r="C376" i="18" s="1"/>
  <c r="AB37" i="4"/>
  <c r="B380" i="17" s="1"/>
  <c r="B377" i="18" s="1"/>
  <c r="C380" i="17"/>
  <c r="C377" i="18" s="1"/>
  <c r="AB38" i="4"/>
  <c r="B381" i="17" s="1"/>
  <c r="B378" i="18" s="1"/>
  <c r="C381" i="17"/>
  <c r="C378" i="18" s="1"/>
  <c r="AB39" i="4"/>
  <c r="B382" i="17" s="1"/>
  <c r="B379" i="18" s="1"/>
  <c r="C382" i="17"/>
  <c r="C379" i="18" s="1"/>
  <c r="AB40" i="4"/>
  <c r="B383" i="17" s="1"/>
  <c r="B380" i="18" s="1"/>
  <c r="C383" i="17"/>
  <c r="C380" i="18" s="1"/>
  <c r="AB41" i="4"/>
  <c r="B384" i="17" s="1"/>
  <c r="B381" i="18" s="1"/>
  <c r="C384" i="17"/>
  <c r="C381" i="18" s="1"/>
  <c r="AB45" i="4"/>
  <c r="B385" i="17" s="1"/>
  <c r="B382" i="18" s="1"/>
  <c r="C385" i="17"/>
  <c r="C382" i="18" s="1"/>
  <c r="AB46" i="4"/>
  <c r="B386" i="17" s="1"/>
  <c r="B383" i="18" s="1"/>
  <c r="C386" i="17"/>
  <c r="C383" i="18" s="1"/>
  <c r="AB47" i="4"/>
  <c r="B387" i="17" s="1"/>
  <c r="B384" i="18" s="1"/>
  <c r="C387" i="17"/>
  <c r="C384" i="18" s="1"/>
  <c r="AB48" i="4"/>
  <c r="B388" i="17" s="1"/>
  <c r="B385" i="18" s="1"/>
  <c r="C388" i="17"/>
  <c r="C385" i="18" s="1"/>
  <c r="AB49" i="4"/>
  <c r="B389" i="17" s="1"/>
  <c r="B386" i="18" s="1"/>
  <c r="C389" i="17"/>
  <c r="C386" i="18" s="1"/>
  <c r="AB53" i="4"/>
  <c r="B390" i="17" s="1"/>
  <c r="B387" i="18" s="1"/>
  <c r="C390" i="17"/>
  <c r="C387" i="18" s="1"/>
  <c r="AB54" i="4"/>
  <c r="B391" i="17" s="1"/>
  <c r="B388" i="18" s="1"/>
  <c r="C391" i="17"/>
  <c r="C388" i="18" s="1"/>
  <c r="AB55" i="4"/>
  <c r="B392" i="17" s="1"/>
  <c r="B389" i="18" s="1"/>
  <c r="C392" i="17"/>
  <c r="C389" i="18" s="1"/>
  <c r="AB56" i="4"/>
  <c r="B393" i="17" s="1"/>
  <c r="B390" i="18" s="1"/>
  <c r="C393" i="17"/>
  <c r="C390" i="18" s="1"/>
  <c r="AB57" i="4"/>
  <c r="B394" i="17" s="1"/>
  <c r="B391" i="18" s="1"/>
  <c r="C394" i="17"/>
  <c r="C391" i="18" s="1"/>
  <c r="AB61" i="4"/>
  <c r="B395" i="17" s="1"/>
  <c r="B392" i="18" s="1"/>
  <c r="C395" i="17"/>
  <c r="C392" i="18" s="1"/>
  <c r="AB62" i="4"/>
  <c r="B396" i="17" s="1"/>
  <c r="B393" i="18" s="1"/>
  <c r="C396" i="17"/>
  <c r="C393" i="18" s="1"/>
  <c r="AB63" i="4"/>
  <c r="B397" i="17" s="1"/>
  <c r="B394" i="18" s="1"/>
  <c r="C397" i="17"/>
  <c r="C394" i="18" s="1"/>
  <c r="AB64" i="4"/>
  <c r="B398" i="17" s="1"/>
  <c r="B395" i="18" s="1"/>
  <c r="C398" i="17"/>
  <c r="C395" i="18" s="1"/>
  <c r="AB65" i="4"/>
  <c r="B399" i="17" s="1"/>
  <c r="B396" i="18" s="1"/>
  <c r="C399" i="17"/>
  <c r="C396" i="18" s="1"/>
  <c r="AB69" i="4"/>
  <c r="B400" i="17" s="1"/>
  <c r="B397" i="18" s="1"/>
  <c r="C400" i="17"/>
  <c r="C397" i="18" s="1"/>
  <c r="AB70" i="4"/>
  <c r="B401" i="17" s="1"/>
  <c r="B398" i="18" s="1"/>
  <c r="C401" i="17"/>
  <c r="C398" i="18" s="1"/>
  <c r="AB71" i="4"/>
  <c r="B402" i="17" s="1"/>
  <c r="B399" i="18" s="1"/>
  <c r="C402" i="17"/>
  <c r="C399" i="18" s="1"/>
  <c r="AB72" i="4"/>
  <c r="B403" i="17" s="1"/>
  <c r="B400" i="18" s="1"/>
  <c r="C403" i="17"/>
  <c r="C400" i="18" s="1"/>
  <c r="AB73" i="4"/>
  <c r="B404" i="17" s="1"/>
  <c r="B401" i="18" s="1"/>
  <c r="C404" i="17"/>
  <c r="C401" i="18" s="1"/>
  <c r="AB77" i="4"/>
  <c r="B405" i="17" s="1"/>
  <c r="B402" i="18" s="1"/>
  <c r="C405" i="17"/>
  <c r="C402" i="18" s="1"/>
  <c r="AB78" i="4"/>
  <c r="B406" i="17" s="1"/>
  <c r="B403" i="18" s="1"/>
  <c r="C406" i="17"/>
  <c r="C403" i="18" s="1"/>
  <c r="AB79" i="4"/>
  <c r="B407" i="17" s="1"/>
  <c r="B404" i="18" s="1"/>
  <c r="C407" i="17"/>
  <c r="C404" i="18" s="1"/>
  <c r="AB80" i="4"/>
  <c r="B408" i="17" s="1"/>
  <c r="B405" i="18" s="1"/>
  <c r="C408" i="17"/>
  <c r="C405" i="18" s="1"/>
  <c r="AB81" i="4"/>
  <c r="B409" i="17" s="1"/>
  <c r="B406" i="18" s="1"/>
  <c r="C409" i="17"/>
  <c r="C406" i="18" s="1"/>
  <c r="AB103" i="4"/>
  <c r="B422" i="17" s="1"/>
  <c r="B419" i="18" s="1"/>
  <c r="C422" i="17"/>
  <c r="C419" i="18" s="1"/>
  <c r="AB104" i="4"/>
  <c r="B423" i="17" s="1"/>
  <c r="B420" i="18" s="1"/>
  <c r="C423" i="17"/>
  <c r="C420" i="18" s="1"/>
  <c r="AB105" i="4"/>
  <c r="B424" i="17" s="1"/>
  <c r="B421" i="18" s="1"/>
  <c r="C424" i="17"/>
  <c r="C421" i="18" s="1"/>
  <c r="AB106" i="4"/>
  <c r="B425" i="17" s="1"/>
  <c r="B422" i="18" s="1"/>
  <c r="C425" i="17"/>
  <c r="C422" i="18" s="1"/>
  <c r="AB107" i="4"/>
  <c r="B426" i="17" s="1"/>
  <c r="B423" i="18" s="1"/>
  <c r="C426" i="17"/>
  <c r="C423" i="18" s="1"/>
  <c r="AB108" i="4"/>
  <c r="B427" i="17" s="1"/>
  <c r="B424" i="18" s="1"/>
  <c r="C427" i="17"/>
  <c r="C424" i="18" s="1"/>
  <c r="AB112" i="4"/>
  <c r="B428" i="17" s="1"/>
  <c r="B425" i="18" s="1"/>
  <c r="C428" i="17"/>
  <c r="C425" i="18" s="1"/>
  <c r="AB113" i="4"/>
  <c r="B429" i="17" s="1"/>
  <c r="B426" i="18" s="1"/>
  <c r="C429" i="17"/>
  <c r="C426" i="18" s="1"/>
  <c r="AB114" i="4"/>
  <c r="B430" i="17" s="1"/>
  <c r="B427" i="18" s="1"/>
  <c r="C430" i="17"/>
  <c r="C427" i="18" s="1"/>
  <c r="AB115" i="4"/>
  <c r="B431" i="17" s="1"/>
  <c r="B428" i="18" s="1"/>
  <c r="C431" i="17"/>
  <c r="C428" i="18" s="1"/>
  <c r="AB116" i="4"/>
  <c r="B432" i="17" s="1"/>
  <c r="B429" i="18" s="1"/>
  <c r="C432" i="17"/>
  <c r="C429" i="18" s="1"/>
  <c r="F2" i="18"/>
  <c r="O1" i="14"/>
  <c r="AD7" i="14" s="1"/>
  <c r="D4" i="17" s="1"/>
  <c r="D2" i="18" s="1"/>
  <c r="C4" i="17"/>
  <c r="C2" i="18" s="1"/>
  <c r="A4" i="17"/>
  <c r="A2" i="18" s="1"/>
  <c r="C7" i="16"/>
  <c r="C9" i="16"/>
  <c r="C11" i="16"/>
  <c r="D36" i="12"/>
  <c r="D38" i="12" s="1"/>
  <c r="D20" i="9"/>
  <c r="D23" i="9" s="1"/>
  <c r="D29" i="8"/>
  <c r="C21" i="16" s="1"/>
  <c r="D48" i="7"/>
  <c r="D59" i="7"/>
  <c r="D68" i="7"/>
  <c r="D92" i="7"/>
  <c r="D37" i="5"/>
  <c r="C24" i="16" s="1"/>
  <c r="D16" i="4"/>
  <c r="D25" i="4"/>
  <c r="D34" i="4"/>
  <c r="D42" i="4"/>
  <c r="D50" i="4"/>
  <c r="D58" i="4"/>
  <c r="D66" i="4"/>
  <c r="D74" i="4"/>
  <c r="D82" i="4"/>
  <c r="D109" i="4"/>
  <c r="D117" i="4"/>
  <c r="D7" i="16"/>
  <c r="D9" i="16"/>
  <c r="D11" i="16"/>
  <c r="D15" i="16"/>
  <c r="E36" i="12"/>
  <c r="D16" i="16" s="1"/>
  <c r="E20" i="9"/>
  <c r="E23" i="9" s="1"/>
  <c r="E29" i="8"/>
  <c r="D21" i="16" s="1"/>
  <c r="E48" i="7"/>
  <c r="E59" i="7"/>
  <c r="E68" i="7"/>
  <c r="E92" i="7"/>
  <c r="E37" i="5"/>
  <c r="D24" i="16" s="1"/>
  <c r="E16" i="4"/>
  <c r="E25" i="4"/>
  <c r="E34" i="4"/>
  <c r="E42" i="4"/>
  <c r="E50" i="4"/>
  <c r="E58" i="4"/>
  <c r="E66" i="4"/>
  <c r="E74" i="4"/>
  <c r="E82" i="4"/>
  <c r="E109" i="4"/>
  <c r="E117" i="4"/>
  <c r="E7" i="16"/>
  <c r="E8" i="16"/>
  <c r="E9" i="16"/>
  <c r="E11" i="16"/>
  <c r="F36" i="12"/>
  <c r="E16" i="16" s="1"/>
  <c r="F20" i="9"/>
  <c r="F23" i="9" s="1"/>
  <c r="F29" i="8"/>
  <c r="E21" i="16" s="1"/>
  <c r="F48" i="7"/>
  <c r="F59" i="7"/>
  <c r="F68" i="7"/>
  <c r="F92" i="7"/>
  <c r="F37" i="5"/>
  <c r="E24" i="16" s="1"/>
  <c r="F16" i="4"/>
  <c r="F25" i="4"/>
  <c r="F34" i="4"/>
  <c r="F42" i="4"/>
  <c r="F50" i="4"/>
  <c r="F58" i="4"/>
  <c r="F66" i="4"/>
  <c r="F74" i="4"/>
  <c r="F82" i="4"/>
  <c r="F109" i="4"/>
  <c r="F117" i="4"/>
  <c r="F7" i="16"/>
  <c r="F11" i="16"/>
  <c r="G36" i="12"/>
  <c r="F16" i="16" s="1"/>
  <c r="G20" i="9"/>
  <c r="G23" i="9" s="1"/>
  <c r="G29" i="8"/>
  <c r="F21" i="16" s="1"/>
  <c r="G48" i="7"/>
  <c r="G59" i="7"/>
  <c r="G68" i="7"/>
  <c r="G92" i="7"/>
  <c r="G37" i="5"/>
  <c r="F24" i="16" s="1"/>
  <c r="G16" i="4"/>
  <c r="G25" i="4"/>
  <c r="G34" i="4"/>
  <c r="G42" i="4"/>
  <c r="G50" i="4"/>
  <c r="G58" i="4"/>
  <c r="G66" i="4"/>
  <c r="G74" i="4"/>
  <c r="G82" i="4"/>
  <c r="G109" i="4"/>
  <c r="G117" i="4"/>
  <c r="G7" i="16"/>
  <c r="G11" i="16"/>
  <c r="G15" i="16"/>
  <c r="H36" i="12"/>
  <c r="G16" i="16" s="1"/>
  <c r="H20" i="9"/>
  <c r="H23" i="9" s="1"/>
  <c r="H29" i="8"/>
  <c r="G21" i="16" s="1"/>
  <c r="H48" i="7"/>
  <c r="H59" i="7"/>
  <c r="H68" i="7"/>
  <c r="H92" i="7"/>
  <c r="H37" i="5"/>
  <c r="G24" i="16" s="1"/>
  <c r="H16" i="4"/>
  <c r="H25" i="4"/>
  <c r="H34" i="4"/>
  <c r="H42" i="4"/>
  <c r="H50" i="4"/>
  <c r="H58" i="4"/>
  <c r="H66" i="4"/>
  <c r="H74" i="4"/>
  <c r="H82" i="4"/>
  <c r="H109" i="4"/>
  <c r="H117" i="4"/>
  <c r="H7" i="16"/>
  <c r="H8" i="16"/>
  <c r="H11" i="16"/>
  <c r="I36" i="12"/>
  <c r="H16" i="16" s="1"/>
  <c r="I20" i="9"/>
  <c r="I23" i="9" s="1"/>
  <c r="I29" i="8"/>
  <c r="H21" i="16" s="1"/>
  <c r="I48" i="7"/>
  <c r="I59" i="7"/>
  <c r="I68" i="7"/>
  <c r="I92" i="7"/>
  <c r="I37" i="5"/>
  <c r="H24" i="16" s="1"/>
  <c r="I16" i="4"/>
  <c r="I25" i="4"/>
  <c r="I34" i="4"/>
  <c r="I42" i="4"/>
  <c r="I50" i="4"/>
  <c r="I58" i="4"/>
  <c r="I66" i="4"/>
  <c r="I74" i="4"/>
  <c r="I82" i="4"/>
  <c r="I109" i="4"/>
  <c r="I117" i="4"/>
  <c r="I7" i="16"/>
  <c r="I9" i="16"/>
  <c r="I11" i="16"/>
  <c r="J36" i="12"/>
  <c r="I16" i="16" s="1"/>
  <c r="J20" i="9"/>
  <c r="J23" i="9" s="1"/>
  <c r="J29" i="8"/>
  <c r="I21" i="16" s="1"/>
  <c r="J48" i="7"/>
  <c r="J59" i="7"/>
  <c r="J68" i="7"/>
  <c r="J92" i="7"/>
  <c r="J37" i="5"/>
  <c r="I24" i="16" s="1"/>
  <c r="J16" i="4"/>
  <c r="J25" i="4"/>
  <c r="J34" i="4"/>
  <c r="J42" i="4"/>
  <c r="J50" i="4"/>
  <c r="J58" i="4"/>
  <c r="J66" i="4"/>
  <c r="J74" i="4"/>
  <c r="J82" i="4"/>
  <c r="J109" i="4"/>
  <c r="J117" i="4"/>
  <c r="J7" i="16"/>
  <c r="J9" i="16"/>
  <c r="J11" i="16"/>
  <c r="J15" i="16"/>
  <c r="K36" i="12"/>
  <c r="J16" i="16" s="1"/>
  <c r="K20" i="9"/>
  <c r="K23" i="9" s="1"/>
  <c r="K29" i="8"/>
  <c r="J21" i="16" s="1"/>
  <c r="K48" i="7"/>
  <c r="K59" i="7"/>
  <c r="K68" i="7"/>
  <c r="K92" i="7"/>
  <c r="K37" i="5"/>
  <c r="J24" i="16" s="1"/>
  <c r="K16" i="4"/>
  <c r="K25" i="4"/>
  <c r="K34" i="4"/>
  <c r="K42" i="4"/>
  <c r="K50" i="4"/>
  <c r="K58" i="4"/>
  <c r="K66" i="4"/>
  <c r="K74" i="4"/>
  <c r="K82" i="4"/>
  <c r="K109" i="4"/>
  <c r="K117" i="4"/>
  <c r="K7" i="16"/>
  <c r="K8" i="16"/>
  <c r="K9" i="16"/>
  <c r="K11" i="16"/>
  <c r="K15" i="16"/>
  <c r="L36" i="12"/>
  <c r="K16" i="16" s="1"/>
  <c r="L20" i="9"/>
  <c r="L23" i="9" s="1"/>
  <c r="L29" i="8"/>
  <c r="K21" i="16" s="1"/>
  <c r="L48" i="7"/>
  <c r="L59" i="7"/>
  <c r="L68" i="7"/>
  <c r="L92" i="7"/>
  <c r="L37" i="5"/>
  <c r="K24" i="16" s="1"/>
  <c r="L16" i="4"/>
  <c r="L25" i="4"/>
  <c r="L34" i="4"/>
  <c r="L42" i="4"/>
  <c r="L50" i="4"/>
  <c r="L58" i="4"/>
  <c r="L66" i="4"/>
  <c r="L74" i="4"/>
  <c r="L82" i="4"/>
  <c r="L109" i="4"/>
  <c r="L117" i="4"/>
  <c r="L7" i="16"/>
  <c r="L8" i="16"/>
  <c r="L11" i="16"/>
  <c r="L15" i="16"/>
  <c r="M36" i="12"/>
  <c r="L16" i="16" s="1"/>
  <c r="M20" i="9"/>
  <c r="M23" i="9" s="1"/>
  <c r="M29" i="8"/>
  <c r="L21" i="16" s="1"/>
  <c r="M48" i="7"/>
  <c r="M59" i="7"/>
  <c r="M68" i="7"/>
  <c r="M92" i="7"/>
  <c r="M37" i="5"/>
  <c r="L24" i="16" s="1"/>
  <c r="M16" i="4"/>
  <c r="M25" i="4"/>
  <c r="M34" i="4"/>
  <c r="M42" i="4"/>
  <c r="M50" i="4"/>
  <c r="M58" i="4"/>
  <c r="M66" i="4"/>
  <c r="M74" i="4"/>
  <c r="M82" i="4"/>
  <c r="M109" i="4"/>
  <c r="M117" i="4"/>
  <c r="M7" i="16"/>
  <c r="M8" i="16"/>
  <c r="M9" i="16"/>
  <c r="M11" i="16"/>
  <c r="N36" i="12"/>
  <c r="M16" i="16" s="1"/>
  <c r="N20" i="9"/>
  <c r="N23" i="9" s="1"/>
  <c r="N29" i="8"/>
  <c r="M21" i="16" s="1"/>
  <c r="N48" i="7"/>
  <c r="N59" i="7"/>
  <c r="N68" i="7"/>
  <c r="N92" i="7"/>
  <c r="N37" i="5"/>
  <c r="M24" i="16" s="1"/>
  <c r="N16" i="4"/>
  <c r="N25" i="4"/>
  <c r="N34" i="4"/>
  <c r="N42" i="4"/>
  <c r="N50" i="4"/>
  <c r="N58" i="4"/>
  <c r="N66" i="4"/>
  <c r="N74" i="4"/>
  <c r="N82" i="4"/>
  <c r="N109" i="4"/>
  <c r="N117" i="4"/>
  <c r="B9" i="16"/>
  <c r="B11" i="16"/>
  <c r="C49" i="13"/>
  <c r="B15" i="16" s="1"/>
  <c r="C48" i="7"/>
  <c r="C59" i="7"/>
  <c r="C68" i="7"/>
  <c r="C92" i="7"/>
  <c r="C34" i="4"/>
  <c r="C42" i="4"/>
  <c r="C50" i="4"/>
  <c r="C58" i="4"/>
  <c r="C66" i="4"/>
  <c r="C74" i="4"/>
  <c r="C82" i="4"/>
  <c r="C109" i="4"/>
  <c r="C117" i="4"/>
  <c r="H43" i="17"/>
  <c r="AH10" i="12"/>
  <c r="I43" i="17" s="1"/>
  <c r="AH11" i="12"/>
  <c r="I44" i="17" s="1"/>
  <c r="B108" i="4"/>
  <c r="AB13" i="5"/>
  <c r="B312" i="17" s="1"/>
  <c r="B310" i="18" s="1"/>
  <c r="AB12" i="5"/>
  <c r="B311" i="17" s="1"/>
  <c r="B309" i="18" s="1"/>
  <c r="AB11" i="5"/>
  <c r="B310" i="17" s="1"/>
  <c r="B308" i="18" s="1"/>
  <c r="AB10" i="5"/>
  <c r="B309" i="17" s="1"/>
  <c r="B307" i="18" s="1"/>
  <c r="AB9" i="5"/>
  <c r="B308" i="17" s="1"/>
  <c r="B306" i="18" s="1"/>
  <c r="AB10" i="6"/>
  <c r="B274" i="17" s="1"/>
  <c r="B272" i="18" s="1"/>
  <c r="AB9" i="6"/>
  <c r="B273" i="17" s="1"/>
  <c r="B271" i="18" s="1"/>
  <c r="AB13" i="8"/>
  <c r="B192" i="17" s="1"/>
  <c r="B190" i="18" s="1"/>
  <c r="AB12" i="8"/>
  <c r="B191" i="17" s="1"/>
  <c r="B189" i="18" s="1"/>
  <c r="AB11" i="8"/>
  <c r="B190" i="17" s="1"/>
  <c r="B188" i="18" s="1"/>
  <c r="AB10" i="8"/>
  <c r="B189" i="17" s="1"/>
  <c r="B187" i="18" s="1"/>
  <c r="AB9" i="8"/>
  <c r="B188" i="17" s="1"/>
  <c r="B186" i="18" s="1"/>
  <c r="AH15" i="13"/>
  <c r="I11" i="17" s="1"/>
  <c r="H11" i="17"/>
  <c r="AB15" i="13"/>
  <c r="B11" i="17" s="1"/>
  <c r="B9" i="18" s="1"/>
  <c r="B87" i="7"/>
  <c r="B86" i="7"/>
  <c r="B85" i="7"/>
  <c r="B84" i="7"/>
  <c r="B83" i="7"/>
  <c r="B63" i="7"/>
  <c r="B62" i="7"/>
  <c r="B54" i="7"/>
  <c r="B53" i="7"/>
  <c r="B52" i="7"/>
  <c r="B51" i="7"/>
  <c r="B43" i="7"/>
  <c r="B42" i="7"/>
  <c r="B41" i="7"/>
  <c r="B40" i="7"/>
  <c r="AB10" i="10"/>
  <c r="B67" i="17" s="1"/>
  <c r="B65" i="18" s="1"/>
  <c r="AB8" i="10"/>
  <c r="B66" i="17" s="1"/>
  <c r="B64" i="18" s="1"/>
  <c r="AB9" i="12"/>
  <c r="B42" i="17" s="1"/>
  <c r="B40" i="18" s="1"/>
  <c r="AB33" i="13"/>
  <c r="B26" i="17" s="1"/>
  <c r="B24" i="18" s="1"/>
  <c r="AB32" i="13"/>
  <c r="B25" i="17" s="1"/>
  <c r="B23" i="18" s="1"/>
  <c r="AB31" i="13"/>
  <c r="B24" i="17" s="1"/>
  <c r="B22" i="18" s="1"/>
  <c r="AB30" i="13"/>
  <c r="B23" i="17" s="1"/>
  <c r="B21" i="18" s="1"/>
  <c r="AB29" i="13"/>
  <c r="B22" i="17" s="1"/>
  <c r="B20" i="18" s="1"/>
  <c r="AB28" i="13"/>
  <c r="B21" i="17" s="1"/>
  <c r="B19" i="18" s="1"/>
  <c r="AB27" i="13"/>
  <c r="B20" i="17" s="1"/>
  <c r="B18" i="18" s="1"/>
  <c r="AB23" i="13"/>
  <c r="B19" i="17" s="1"/>
  <c r="B17" i="18" s="1"/>
  <c r="AB22" i="13"/>
  <c r="B18" i="17" s="1"/>
  <c r="B16" i="18" s="1"/>
  <c r="AB21" i="13"/>
  <c r="B17" i="17" s="1"/>
  <c r="B15" i="18" s="1"/>
  <c r="AB14" i="13"/>
  <c r="B10" i="17" s="1"/>
  <c r="B8" i="18" s="1"/>
  <c r="AB12" i="13"/>
  <c r="B8" i="17" s="1"/>
  <c r="B6" i="18" s="1"/>
  <c r="AB11" i="13"/>
  <c r="B7" i="17" s="1"/>
  <c r="B5" i="18" s="1"/>
  <c r="AB10" i="13"/>
  <c r="B6" i="17" s="1"/>
  <c r="B4" i="18" s="1"/>
  <c r="AB9" i="13"/>
  <c r="B5" i="17" s="1"/>
  <c r="B3" i="18" s="1"/>
  <c r="AH116" i="4"/>
  <c r="I432" i="17" s="1"/>
  <c r="AH115" i="4"/>
  <c r="I431" i="17" s="1"/>
  <c r="AH114" i="4"/>
  <c r="I430" i="17" s="1"/>
  <c r="AH113" i="4"/>
  <c r="I429" i="17" s="1"/>
  <c r="AH112" i="4"/>
  <c r="I428" i="17" s="1"/>
  <c r="AH108" i="4"/>
  <c r="I427" i="17" s="1"/>
  <c r="AH107" i="4"/>
  <c r="I426" i="17" s="1"/>
  <c r="AH106" i="4"/>
  <c r="I425" i="17" s="1"/>
  <c r="AH105" i="4"/>
  <c r="I424" i="17" s="1"/>
  <c r="AH104" i="4"/>
  <c r="I423" i="17" s="1"/>
  <c r="AH103" i="4"/>
  <c r="I422" i="17" s="1"/>
  <c r="AH81" i="4"/>
  <c r="I409" i="17" s="1"/>
  <c r="AH80" i="4"/>
  <c r="I408" i="17" s="1"/>
  <c r="AH79" i="4"/>
  <c r="I407" i="17" s="1"/>
  <c r="AH78" i="4"/>
  <c r="I406" i="17" s="1"/>
  <c r="AH77" i="4"/>
  <c r="I405" i="17" s="1"/>
  <c r="AH73" i="4"/>
  <c r="I404" i="17" s="1"/>
  <c r="AH72" i="4"/>
  <c r="I403" i="17" s="1"/>
  <c r="AH71" i="4"/>
  <c r="I402" i="17" s="1"/>
  <c r="AH70" i="4"/>
  <c r="I401" i="17" s="1"/>
  <c r="AH69" i="4"/>
  <c r="I400" i="17" s="1"/>
  <c r="AH65" i="4"/>
  <c r="I399" i="17" s="1"/>
  <c r="AH64" i="4"/>
  <c r="I398" i="17" s="1"/>
  <c r="AH63" i="4"/>
  <c r="I397" i="17" s="1"/>
  <c r="AH62" i="4"/>
  <c r="I396" i="17" s="1"/>
  <c r="AH61" i="4"/>
  <c r="I395" i="17" s="1"/>
  <c r="AH57" i="4"/>
  <c r="I394" i="17" s="1"/>
  <c r="AH56" i="4"/>
  <c r="I393" i="17" s="1"/>
  <c r="AH55" i="4"/>
  <c r="I392" i="17" s="1"/>
  <c r="AH54" i="4"/>
  <c r="I391" i="17" s="1"/>
  <c r="AH53" i="4"/>
  <c r="I390" i="17" s="1"/>
  <c r="AH49" i="4"/>
  <c r="I389" i="17" s="1"/>
  <c r="AH48" i="4"/>
  <c r="I388" i="17" s="1"/>
  <c r="AH47" i="4"/>
  <c r="I387" i="17" s="1"/>
  <c r="AH46" i="4"/>
  <c r="I386" i="17" s="1"/>
  <c r="AH45" i="4"/>
  <c r="I385" i="17" s="1"/>
  <c r="AH41" i="4"/>
  <c r="I384" i="17" s="1"/>
  <c r="AH40" i="4"/>
  <c r="I383" i="17" s="1"/>
  <c r="AH39" i="4"/>
  <c r="I382" i="17" s="1"/>
  <c r="AH38" i="4"/>
  <c r="I381" i="17" s="1"/>
  <c r="AH37" i="4"/>
  <c r="I380" i="17" s="1"/>
  <c r="AH33" i="4"/>
  <c r="I379" i="17" s="1"/>
  <c r="AH32" i="4"/>
  <c r="I378" i="17" s="1"/>
  <c r="AH31" i="4"/>
  <c r="I377" i="17" s="1"/>
  <c r="AH30" i="4"/>
  <c r="I376" i="17" s="1"/>
  <c r="AH29" i="4"/>
  <c r="I375" i="17" s="1"/>
  <c r="AH28" i="4"/>
  <c r="I374" i="17" s="1"/>
  <c r="AH24" i="4"/>
  <c r="I373" i="17" s="1"/>
  <c r="AH23" i="4"/>
  <c r="I372" i="17" s="1"/>
  <c r="AH22" i="4"/>
  <c r="I371" i="17" s="1"/>
  <c r="AH21" i="4"/>
  <c r="I370" i="17" s="1"/>
  <c r="AH20" i="4"/>
  <c r="I369" i="17" s="1"/>
  <c r="AH19" i="4"/>
  <c r="I368" i="17" s="1"/>
  <c r="AH15" i="4"/>
  <c r="I367" i="17" s="1"/>
  <c r="AH14" i="4"/>
  <c r="I366" i="17" s="1"/>
  <c r="AH13" i="4"/>
  <c r="I365" i="17" s="1"/>
  <c r="AH12" i="4"/>
  <c r="I364" i="17" s="1"/>
  <c r="AH11" i="4"/>
  <c r="I363" i="17" s="1"/>
  <c r="AH10" i="4"/>
  <c r="I362" i="17" s="1"/>
  <c r="AH36" i="5"/>
  <c r="I335" i="17" s="1"/>
  <c r="AH35" i="5"/>
  <c r="I334" i="17" s="1"/>
  <c r="AH34" i="5"/>
  <c r="I333" i="17" s="1"/>
  <c r="AH33" i="5"/>
  <c r="I332" i="17" s="1"/>
  <c r="AH32" i="5"/>
  <c r="I331" i="17" s="1"/>
  <c r="AH31" i="5"/>
  <c r="I330" i="17" s="1"/>
  <c r="AH30" i="5"/>
  <c r="I329" i="17" s="1"/>
  <c r="AH24" i="5"/>
  <c r="I323" i="17" s="1"/>
  <c r="AH23" i="5"/>
  <c r="I322" i="17" s="1"/>
  <c r="AH22" i="5"/>
  <c r="I321" i="17" s="1"/>
  <c r="AH21" i="5"/>
  <c r="I320" i="17" s="1"/>
  <c r="AH20" i="5"/>
  <c r="I319" i="17" s="1"/>
  <c r="AH19" i="5"/>
  <c r="I318" i="17" s="1"/>
  <c r="AH18" i="5"/>
  <c r="I317" i="17" s="1"/>
  <c r="AH17" i="5"/>
  <c r="I316" i="17" s="1"/>
  <c r="AH16" i="5"/>
  <c r="I315" i="17" s="1"/>
  <c r="AH15" i="5"/>
  <c r="I314" i="17" s="1"/>
  <c r="AH14" i="5"/>
  <c r="I313" i="17" s="1"/>
  <c r="AH13" i="5"/>
  <c r="I312" i="17" s="1"/>
  <c r="AH12" i="5"/>
  <c r="I311" i="17" s="1"/>
  <c r="AH11" i="5"/>
  <c r="I310" i="17" s="1"/>
  <c r="AH10" i="5"/>
  <c r="I309" i="17" s="1"/>
  <c r="AH9" i="5"/>
  <c r="I308" i="17" s="1"/>
  <c r="AH51" i="6"/>
  <c r="I306" i="17" s="1"/>
  <c r="AH48" i="6"/>
  <c r="I303" i="17" s="1"/>
  <c r="AH47" i="6"/>
  <c r="I302" i="17" s="1"/>
  <c r="AH46" i="6"/>
  <c r="I301" i="17" s="1"/>
  <c r="AH45" i="6"/>
  <c r="I300" i="17" s="1"/>
  <c r="AH44" i="6"/>
  <c r="I299" i="17" s="1"/>
  <c r="AH16" i="6"/>
  <c r="I280" i="17" s="1"/>
  <c r="AH15" i="6"/>
  <c r="I279" i="17" s="1"/>
  <c r="AH14" i="6"/>
  <c r="I278" i="17" s="1"/>
  <c r="AH13" i="6"/>
  <c r="I277" i="17" s="1"/>
  <c r="AH12" i="6"/>
  <c r="I276" i="17" s="1"/>
  <c r="AH11" i="6"/>
  <c r="I275" i="17" s="1"/>
  <c r="AH10" i="6"/>
  <c r="I274" i="17" s="1"/>
  <c r="AH9" i="6"/>
  <c r="I273" i="17" s="1"/>
  <c r="AH91" i="7"/>
  <c r="I271" i="17" s="1"/>
  <c r="AH90" i="7"/>
  <c r="I270" i="17" s="1"/>
  <c r="AH89" i="7"/>
  <c r="I269" i="17" s="1"/>
  <c r="AH88" i="7"/>
  <c r="I268" i="17" s="1"/>
  <c r="AH87" i="7"/>
  <c r="I267" i="17" s="1"/>
  <c r="AH86" i="7"/>
  <c r="I266" i="17" s="1"/>
  <c r="AH85" i="7"/>
  <c r="I265" i="17" s="1"/>
  <c r="AH84" i="7"/>
  <c r="I264" i="17" s="1"/>
  <c r="AH68" i="7"/>
  <c r="I254" i="17" s="1"/>
  <c r="AH67" i="7"/>
  <c r="I253" i="17" s="1"/>
  <c r="AH66" i="7"/>
  <c r="I252" i="17" s="1"/>
  <c r="AH65" i="7"/>
  <c r="I251" i="17" s="1"/>
  <c r="AH64" i="7"/>
  <c r="I250" i="17" s="1"/>
  <c r="AH63" i="7"/>
  <c r="I249" i="17" s="1"/>
  <c r="AH59" i="7"/>
  <c r="I248" i="17" s="1"/>
  <c r="AH58" i="7"/>
  <c r="I247" i="17" s="1"/>
  <c r="AH57" i="7"/>
  <c r="I246" i="17" s="1"/>
  <c r="AH56" i="7"/>
  <c r="I245" i="17" s="1"/>
  <c r="AH55" i="7"/>
  <c r="I244" i="17" s="1"/>
  <c r="AH54" i="7"/>
  <c r="I243" i="17" s="1"/>
  <c r="AH53" i="7"/>
  <c r="I242" i="17" s="1"/>
  <c r="AH52" i="7"/>
  <c r="I241" i="17" s="1"/>
  <c r="AH48" i="7"/>
  <c r="I240" i="17" s="1"/>
  <c r="AH47" i="7"/>
  <c r="I239" i="17" s="1"/>
  <c r="AH46" i="7"/>
  <c r="I238" i="17" s="1"/>
  <c r="AH45" i="7"/>
  <c r="I237" i="17" s="1"/>
  <c r="AH44" i="7"/>
  <c r="I236" i="17" s="1"/>
  <c r="AH43" i="7"/>
  <c r="I235" i="17" s="1"/>
  <c r="AH42" i="7"/>
  <c r="I234" i="17" s="1"/>
  <c r="AH41" i="7"/>
  <c r="I233" i="17" s="1"/>
  <c r="AH37" i="7"/>
  <c r="I232" i="17" s="1"/>
  <c r="AH36" i="7"/>
  <c r="I231" i="17" s="1"/>
  <c r="AH35" i="7"/>
  <c r="I230" i="17" s="1"/>
  <c r="AH34" i="7"/>
  <c r="I229" i="17" s="1"/>
  <c r="AH33" i="7"/>
  <c r="I228" i="17" s="1"/>
  <c r="AH32" i="7"/>
  <c r="I227" i="17" s="1"/>
  <c r="AH31" i="7"/>
  <c r="I226" i="17" s="1"/>
  <c r="AH30" i="7"/>
  <c r="I225" i="17" s="1"/>
  <c r="AH29" i="7"/>
  <c r="I224" i="17" s="1"/>
  <c r="AH28" i="7"/>
  <c r="I223" i="17" s="1"/>
  <c r="AH27" i="8"/>
  <c r="I206" i="17" s="1"/>
  <c r="AH26" i="8"/>
  <c r="I205" i="17" s="1"/>
  <c r="AH25" i="8"/>
  <c r="I204" i="17" s="1"/>
  <c r="AH24" i="8"/>
  <c r="I203" i="17" s="1"/>
  <c r="AH23" i="8"/>
  <c r="I202" i="17" s="1"/>
  <c r="AH22" i="8"/>
  <c r="I201" i="17" s="1"/>
  <c r="AH21" i="8"/>
  <c r="I200" i="17" s="1"/>
  <c r="AH20" i="8"/>
  <c r="I199" i="17" s="1"/>
  <c r="AH19" i="8"/>
  <c r="I198" i="17" s="1"/>
  <c r="AH18" i="8"/>
  <c r="I197" i="17" s="1"/>
  <c r="AH17" i="8"/>
  <c r="I196" i="17" s="1"/>
  <c r="AH16" i="8"/>
  <c r="I195" i="17" s="1"/>
  <c r="AH15" i="8"/>
  <c r="I194" i="17" s="1"/>
  <c r="AH14" i="8"/>
  <c r="I193" i="17" s="1"/>
  <c r="AH13" i="8"/>
  <c r="I192" i="17" s="1"/>
  <c r="AH12" i="8"/>
  <c r="I191" i="17" s="1"/>
  <c r="AH11" i="8"/>
  <c r="I190" i="17" s="1"/>
  <c r="AH10" i="8"/>
  <c r="I189" i="17" s="1"/>
  <c r="AH9" i="8"/>
  <c r="I188" i="17" s="1"/>
  <c r="AH19" i="9"/>
  <c r="I77" i="17" s="1"/>
  <c r="AH18" i="9"/>
  <c r="I76" i="17" s="1"/>
  <c r="AH17" i="9"/>
  <c r="I75" i="17" s="1"/>
  <c r="AH16" i="9"/>
  <c r="I74" i="17" s="1"/>
  <c r="AH15" i="9"/>
  <c r="I73" i="17" s="1"/>
  <c r="AH14" i="9"/>
  <c r="I72" i="17" s="1"/>
  <c r="AH13" i="9"/>
  <c r="I71" i="17" s="1"/>
  <c r="AH12" i="9"/>
  <c r="I70" i="17" s="1"/>
  <c r="AH11" i="9"/>
  <c r="I69" i="17" s="1"/>
  <c r="AH10" i="9"/>
  <c r="I68" i="17" s="1"/>
  <c r="AI10" i="10"/>
  <c r="I67" i="17" s="1"/>
  <c r="AI8" i="10"/>
  <c r="I66" i="17" s="1"/>
  <c r="AH34" i="12"/>
  <c r="I64" i="17" s="1"/>
  <c r="AH33" i="12"/>
  <c r="I63" i="17" s="1"/>
  <c r="AH31" i="12"/>
  <c r="I61" i="17" s="1"/>
  <c r="AH30" i="12"/>
  <c r="I60" i="17" s="1"/>
  <c r="AH29" i="12"/>
  <c r="I59" i="17" s="1"/>
  <c r="AH28" i="12"/>
  <c r="I58" i="17" s="1"/>
  <c r="AH27" i="12"/>
  <c r="I57" i="17" s="1"/>
  <c r="AH26" i="12"/>
  <c r="I56" i="17" s="1"/>
  <c r="AH25" i="12"/>
  <c r="I55" i="17" s="1"/>
  <c r="AH24" i="12"/>
  <c r="I54" i="17" s="1"/>
  <c r="AH23" i="12"/>
  <c r="I53" i="17" s="1"/>
  <c r="AH19" i="12"/>
  <c r="I52" i="17" s="1"/>
  <c r="AH9" i="12"/>
  <c r="I42" i="17" s="1"/>
  <c r="AH48" i="13"/>
  <c r="I41" i="17" s="1"/>
  <c r="AH46" i="13"/>
  <c r="I39" i="17" s="1"/>
  <c r="AH43" i="13"/>
  <c r="I36" i="17" s="1"/>
  <c r="AH42" i="13"/>
  <c r="I35" i="17" s="1"/>
  <c r="AH41" i="13"/>
  <c r="I34" i="17" s="1"/>
  <c r="AH40" i="13"/>
  <c r="I33" i="17" s="1"/>
  <c r="I32" i="17"/>
  <c r="AH38" i="13"/>
  <c r="I31" i="17" s="1"/>
  <c r="AH37" i="13"/>
  <c r="I30" i="17" s="1"/>
  <c r="AH36" i="13"/>
  <c r="I29" i="17" s="1"/>
  <c r="AH35" i="13"/>
  <c r="I28" i="17" s="1"/>
  <c r="AH34" i="13"/>
  <c r="I27" i="17" s="1"/>
  <c r="AH33" i="13"/>
  <c r="I26" i="17" s="1"/>
  <c r="AH32" i="13"/>
  <c r="I25" i="17" s="1"/>
  <c r="AH31" i="13"/>
  <c r="I24" i="17" s="1"/>
  <c r="AH30" i="13"/>
  <c r="I23" i="17" s="1"/>
  <c r="AH29" i="13"/>
  <c r="I22" i="17" s="1"/>
  <c r="AH28" i="13"/>
  <c r="I21" i="17" s="1"/>
  <c r="AH27" i="13"/>
  <c r="I20" i="17" s="1"/>
  <c r="AH23" i="13"/>
  <c r="I19" i="17" s="1"/>
  <c r="AH22" i="13"/>
  <c r="I18" i="17" s="1"/>
  <c r="AH21" i="13"/>
  <c r="I17" i="17" s="1"/>
  <c r="AH14" i="13"/>
  <c r="I10" i="17" s="1"/>
  <c r="AH13" i="13"/>
  <c r="I9" i="17" s="1"/>
  <c r="AH12" i="13"/>
  <c r="I8" i="17" s="1"/>
  <c r="AH11" i="13"/>
  <c r="I7" i="17" s="1"/>
  <c r="AH10" i="13"/>
  <c r="I6" i="17" s="1"/>
  <c r="AH9" i="13"/>
  <c r="I5" i="17" s="1"/>
  <c r="AH7" i="14"/>
  <c r="I4" i="17" s="1"/>
  <c r="O10" i="4"/>
  <c r="O11" i="4"/>
  <c r="O12" i="4"/>
  <c r="O13" i="4"/>
  <c r="O14" i="4"/>
  <c r="O15" i="4"/>
  <c r="O19" i="4"/>
  <c r="O20" i="4"/>
  <c r="O21" i="4"/>
  <c r="O22" i="4"/>
  <c r="O23" i="4"/>
  <c r="O24" i="4"/>
  <c r="O28" i="4"/>
  <c r="O29" i="4"/>
  <c r="O30" i="4"/>
  <c r="O31" i="4"/>
  <c r="O32" i="4"/>
  <c r="O33" i="4"/>
  <c r="O37" i="4"/>
  <c r="O38" i="4"/>
  <c r="O39" i="4"/>
  <c r="O40" i="4"/>
  <c r="O41" i="4"/>
  <c r="O45" i="4"/>
  <c r="O46" i="4"/>
  <c r="O47" i="4"/>
  <c r="O48" i="4"/>
  <c r="O49" i="4"/>
  <c r="O53" i="4"/>
  <c r="O54" i="4"/>
  <c r="O55" i="4"/>
  <c r="O56" i="4"/>
  <c r="O57" i="4"/>
  <c r="O61" i="4"/>
  <c r="O62" i="4"/>
  <c r="O63" i="4"/>
  <c r="O64" i="4"/>
  <c r="O65" i="4"/>
  <c r="O69" i="4"/>
  <c r="O70" i="4"/>
  <c r="O71" i="4"/>
  <c r="O72" i="4"/>
  <c r="O73" i="4"/>
  <c r="O77" i="4"/>
  <c r="O78" i="4"/>
  <c r="O79" i="4"/>
  <c r="O80" i="4"/>
  <c r="O81" i="4"/>
  <c r="O103" i="4"/>
  <c r="O104" i="4"/>
  <c r="O105" i="4"/>
  <c r="O106" i="4"/>
  <c r="O107" i="4"/>
  <c r="O108" i="4"/>
  <c r="O112" i="4"/>
  <c r="O113" i="4"/>
  <c r="O114" i="4"/>
  <c r="O115" i="4"/>
  <c r="O116" i="4"/>
  <c r="O28" i="7"/>
  <c r="O29" i="7"/>
  <c r="O30" i="7"/>
  <c r="O31" i="7"/>
  <c r="O32" i="7"/>
  <c r="O33" i="7"/>
  <c r="O34" i="7"/>
  <c r="O35" i="7"/>
  <c r="O36" i="7"/>
  <c r="O40" i="7"/>
  <c r="O41" i="7"/>
  <c r="O42" i="7"/>
  <c r="O43" i="7"/>
  <c r="O44" i="7"/>
  <c r="O45" i="7"/>
  <c r="O46" i="7"/>
  <c r="O47" i="7"/>
  <c r="O51" i="7"/>
  <c r="O52" i="7"/>
  <c r="O53" i="7"/>
  <c r="O54" i="7"/>
  <c r="O55" i="7"/>
  <c r="O56" i="7"/>
  <c r="O57" i="7"/>
  <c r="O58" i="7"/>
  <c r="O62" i="7"/>
  <c r="O63" i="7"/>
  <c r="O64" i="7"/>
  <c r="O65" i="7"/>
  <c r="O66" i="7"/>
  <c r="O67" i="7"/>
  <c r="O83" i="7"/>
  <c r="O84" i="7"/>
  <c r="O85" i="7"/>
  <c r="O86" i="7"/>
  <c r="O87" i="7"/>
  <c r="O88" i="7"/>
  <c r="O89" i="7"/>
  <c r="O90" i="7"/>
  <c r="O10" i="9"/>
  <c r="O11" i="9"/>
  <c r="O12" i="9"/>
  <c r="O13" i="9"/>
  <c r="O14" i="9"/>
  <c r="O15" i="9"/>
  <c r="O16" i="9"/>
  <c r="O17" i="9"/>
  <c r="O18" i="9"/>
  <c r="O19" i="9"/>
  <c r="O23" i="12"/>
  <c r="O24" i="12"/>
  <c r="O34" i="12"/>
  <c r="H5" i="17"/>
  <c r="H6" i="17"/>
  <c r="H7" i="17"/>
  <c r="H8" i="17"/>
  <c r="H9" i="17"/>
  <c r="H10" i="17"/>
  <c r="H17" i="17"/>
  <c r="H18" i="17"/>
  <c r="H19" i="17"/>
  <c r="H428" i="17"/>
  <c r="H429" i="17"/>
  <c r="H430" i="17"/>
  <c r="H431" i="17"/>
  <c r="H432" i="17"/>
  <c r="H422" i="17"/>
  <c r="H423" i="17"/>
  <c r="H424" i="17"/>
  <c r="H425" i="17"/>
  <c r="H426" i="17"/>
  <c r="H427" i="17"/>
  <c r="H405" i="17"/>
  <c r="H406" i="17"/>
  <c r="H407" i="17"/>
  <c r="H408" i="17"/>
  <c r="H409" i="17"/>
  <c r="H400" i="17"/>
  <c r="H401" i="17"/>
  <c r="H402" i="17"/>
  <c r="H403" i="17"/>
  <c r="H404" i="17"/>
  <c r="H395" i="17"/>
  <c r="H396" i="17"/>
  <c r="H397" i="17"/>
  <c r="H398" i="17"/>
  <c r="H399" i="17"/>
  <c r="H390" i="17"/>
  <c r="H391" i="17"/>
  <c r="H392" i="17"/>
  <c r="H393" i="17"/>
  <c r="H394" i="17"/>
  <c r="H385" i="17"/>
  <c r="H386" i="17"/>
  <c r="H387" i="17"/>
  <c r="H388" i="17"/>
  <c r="H389" i="17"/>
  <c r="H380" i="17"/>
  <c r="H381" i="17"/>
  <c r="H382" i="17"/>
  <c r="H383" i="17"/>
  <c r="H384" i="17"/>
  <c r="H375" i="17"/>
  <c r="H376" i="17"/>
  <c r="H377" i="17"/>
  <c r="H378" i="17"/>
  <c r="H379" i="17"/>
  <c r="H374" i="17"/>
  <c r="H369" i="17"/>
  <c r="H370" i="17"/>
  <c r="H371" i="17"/>
  <c r="H372" i="17"/>
  <c r="H373" i="17"/>
  <c r="H368" i="17"/>
  <c r="H363" i="17"/>
  <c r="H364" i="17"/>
  <c r="H365" i="17"/>
  <c r="H366" i="17"/>
  <c r="H367" i="17"/>
  <c r="H362" i="17"/>
  <c r="H309" i="17"/>
  <c r="H310" i="17"/>
  <c r="H311" i="17"/>
  <c r="H312" i="17"/>
  <c r="H313" i="17"/>
  <c r="H314" i="17"/>
  <c r="H315" i="17"/>
  <c r="H316" i="17"/>
  <c r="H317" i="17"/>
  <c r="H318" i="17"/>
  <c r="H319" i="17"/>
  <c r="H320" i="17"/>
  <c r="H321" i="17"/>
  <c r="H322" i="17"/>
  <c r="H323" i="17"/>
  <c r="H330" i="17"/>
  <c r="H331" i="17"/>
  <c r="H332" i="17"/>
  <c r="H333" i="17"/>
  <c r="H334" i="17"/>
  <c r="H335" i="17"/>
  <c r="H308" i="17"/>
  <c r="H274" i="17"/>
  <c r="H275" i="17"/>
  <c r="H276" i="17"/>
  <c r="H277" i="17"/>
  <c r="H278" i="17"/>
  <c r="H279" i="17"/>
  <c r="H280" i="17"/>
  <c r="H273" i="17"/>
  <c r="H265" i="17"/>
  <c r="H266" i="17"/>
  <c r="H267" i="17"/>
  <c r="H268" i="17"/>
  <c r="H269" i="17"/>
  <c r="H270" i="17"/>
  <c r="H271" i="17"/>
  <c r="H264" i="17"/>
  <c r="H250" i="17"/>
  <c r="H251" i="17"/>
  <c r="H252" i="17"/>
  <c r="H253" i="17"/>
  <c r="H254" i="17"/>
  <c r="H249" i="17"/>
  <c r="H248" i="17"/>
  <c r="H242" i="17"/>
  <c r="H243" i="17"/>
  <c r="H244" i="17"/>
  <c r="H245" i="17"/>
  <c r="H246" i="17"/>
  <c r="H247" i="17"/>
  <c r="H241" i="17"/>
  <c r="H234" i="17"/>
  <c r="H235" i="17"/>
  <c r="H236" i="17"/>
  <c r="H237" i="17"/>
  <c r="H238" i="17"/>
  <c r="H239" i="17"/>
  <c r="H240" i="17"/>
  <c r="H233" i="17"/>
  <c r="H224" i="17"/>
  <c r="H225" i="17"/>
  <c r="H226" i="17"/>
  <c r="H227" i="17"/>
  <c r="H228" i="17"/>
  <c r="H229" i="17"/>
  <c r="H230" i="17"/>
  <c r="H231" i="17"/>
  <c r="H232" i="17"/>
  <c r="H223" i="17"/>
  <c r="H189" i="17"/>
  <c r="H190" i="17"/>
  <c r="H191" i="17"/>
  <c r="H192" i="17"/>
  <c r="H193" i="17"/>
  <c r="H194" i="17"/>
  <c r="H195" i="17"/>
  <c r="H196" i="17"/>
  <c r="H197" i="17"/>
  <c r="H198" i="17"/>
  <c r="H199" i="17"/>
  <c r="H200" i="17"/>
  <c r="H201" i="17"/>
  <c r="H202" i="17"/>
  <c r="H203" i="17"/>
  <c r="H204" i="17"/>
  <c r="H205" i="17"/>
  <c r="H206" i="17"/>
  <c r="H188" i="17"/>
  <c r="H69" i="17"/>
  <c r="H70" i="17"/>
  <c r="H71" i="17"/>
  <c r="H72" i="17"/>
  <c r="H73" i="17"/>
  <c r="H74" i="17"/>
  <c r="H75" i="17"/>
  <c r="H76" i="17"/>
  <c r="H77" i="17"/>
  <c r="H68" i="17"/>
  <c r="H67" i="17"/>
  <c r="H66" i="17"/>
  <c r="H54" i="17"/>
  <c r="H55" i="17"/>
  <c r="H56" i="17"/>
  <c r="H57" i="17"/>
  <c r="H58" i="17"/>
  <c r="H59" i="17"/>
  <c r="H60" i="17"/>
  <c r="H61" i="17"/>
  <c r="H63" i="17"/>
  <c r="H64" i="17"/>
  <c r="H53" i="17"/>
  <c r="H42" i="17"/>
  <c r="H21" i="17"/>
  <c r="H22" i="17"/>
  <c r="H23" i="17"/>
  <c r="H24" i="17"/>
  <c r="H25" i="17"/>
  <c r="H26" i="17"/>
  <c r="H27" i="17"/>
  <c r="H28" i="17"/>
  <c r="H29" i="17"/>
  <c r="H30" i="17"/>
  <c r="H31" i="17"/>
  <c r="H32" i="17"/>
  <c r="H33" i="17"/>
  <c r="H34" i="17"/>
  <c r="H35" i="17"/>
  <c r="H36" i="17"/>
  <c r="H20" i="17"/>
  <c r="H4" i="17"/>
  <c r="B7" i="14"/>
  <c r="O9" i="5"/>
  <c r="O10" i="5"/>
  <c r="O11" i="5"/>
  <c r="O12" i="5"/>
  <c r="O13" i="5"/>
  <c r="O14" i="5"/>
  <c r="O15" i="5"/>
  <c r="O16" i="5"/>
  <c r="O17" i="5"/>
  <c r="O18" i="5"/>
  <c r="O19" i="5"/>
  <c r="O20" i="5"/>
  <c r="O21" i="5"/>
  <c r="O22" i="5"/>
  <c r="O23" i="5"/>
  <c r="O33" i="5"/>
  <c r="O34" i="5"/>
  <c r="O35" i="5"/>
  <c r="O36" i="5"/>
  <c r="O9" i="6"/>
  <c r="O10" i="6"/>
  <c r="O11" i="6"/>
  <c r="O12" i="6"/>
  <c r="O13" i="6"/>
  <c r="O14" i="6"/>
  <c r="O44" i="6"/>
  <c r="B16" i="6"/>
  <c r="B15" i="6"/>
  <c r="B14" i="6"/>
  <c r="B13" i="6"/>
  <c r="B12" i="6"/>
  <c r="B11" i="6"/>
  <c r="B10" i="6"/>
  <c r="B9" i="6"/>
  <c r="O10" i="8"/>
  <c r="O11" i="8"/>
  <c r="O12" i="8"/>
  <c r="O13" i="8"/>
  <c r="O14" i="8"/>
  <c r="O15" i="8"/>
  <c r="O16" i="8"/>
  <c r="O17" i="8"/>
  <c r="O18" i="8"/>
  <c r="O19" i="8"/>
  <c r="O20" i="8"/>
  <c r="O21" i="8"/>
  <c r="O22" i="8"/>
  <c r="O23" i="8"/>
  <c r="O24" i="8"/>
  <c r="O25" i="8"/>
  <c r="O26" i="8"/>
  <c r="O27" i="8"/>
  <c r="O9" i="8"/>
  <c r="O22" i="13"/>
  <c r="D12" i="10"/>
  <c r="E12" i="10"/>
  <c r="F12" i="10"/>
  <c r="G12" i="10"/>
  <c r="H12" i="10"/>
  <c r="I12" i="10"/>
  <c r="J12" i="10"/>
  <c r="K12" i="10"/>
  <c r="L12" i="10"/>
  <c r="M12" i="10"/>
  <c r="N12" i="10"/>
  <c r="O8" i="10"/>
  <c r="O10" i="10"/>
  <c r="F38" i="12"/>
  <c r="O9" i="12"/>
  <c r="O19" i="12"/>
  <c r="L51" i="13"/>
  <c r="M51" i="13"/>
  <c r="N51" i="13"/>
  <c r="O9" i="13"/>
  <c r="O23" i="13"/>
  <c r="O27" i="13"/>
  <c r="B11" i="9"/>
  <c r="B12" i="9"/>
  <c r="B13" i="9"/>
  <c r="B14" i="9"/>
  <c r="B15" i="9"/>
  <c r="B16" i="9"/>
  <c r="B10" i="9"/>
  <c r="C12" i="10"/>
  <c r="B31" i="12"/>
  <c r="B30" i="12"/>
  <c r="B29" i="12"/>
  <c r="B28" i="12"/>
  <c r="B27" i="12"/>
  <c r="B26" i="12"/>
  <c r="B25" i="12"/>
  <c r="B24" i="12"/>
  <c r="B23" i="12"/>
  <c r="B43" i="13"/>
  <c r="B42" i="13"/>
  <c r="B41" i="13"/>
  <c r="B40" i="13"/>
  <c r="B38" i="13"/>
  <c r="B37" i="13"/>
  <c r="B36" i="13"/>
  <c r="B35" i="13"/>
  <c r="B34" i="13"/>
  <c r="O7" i="14"/>
  <c r="AI7" i="14"/>
  <c r="J4" i="17" s="1"/>
  <c r="H2" i="18" s="1"/>
  <c r="L58" i="6" l="1"/>
  <c r="F51" i="13"/>
  <c r="AD29" i="13"/>
  <c r="D22" i="17" s="1"/>
  <c r="D20" i="18" s="1"/>
  <c r="AD45" i="13"/>
  <c r="D38" i="17" s="1"/>
  <c r="D36" i="18" s="1"/>
  <c r="E15" i="16"/>
  <c r="K38" i="12"/>
  <c r="I51" i="13"/>
  <c r="C38" i="12"/>
  <c r="I94" i="7"/>
  <c r="H22" i="16" s="1"/>
  <c r="J94" i="7"/>
  <c r="J96" i="7" s="1"/>
  <c r="G94" i="7"/>
  <c r="G96" i="7" s="1"/>
  <c r="N94" i="7"/>
  <c r="N96" i="7" s="1"/>
  <c r="M94" i="7"/>
  <c r="L22" i="16" s="1"/>
  <c r="C94" i="7"/>
  <c r="B22" i="16" s="1"/>
  <c r="K94" i="7"/>
  <c r="K96" i="7" s="1"/>
  <c r="E94" i="7"/>
  <c r="E96" i="7" s="1"/>
  <c r="D94" i="7"/>
  <c r="C22" i="16" s="1"/>
  <c r="L94" i="7"/>
  <c r="L96" i="7" s="1"/>
  <c r="H94" i="7"/>
  <c r="G22" i="16" s="1"/>
  <c r="H302" i="18"/>
  <c r="T302" i="18" s="1"/>
  <c r="V304" i="17"/>
  <c r="O324" i="18"/>
  <c r="Q327" i="17"/>
  <c r="Q446" i="17" s="1"/>
  <c r="J12" i="16"/>
  <c r="J13" i="16" s="1"/>
  <c r="Q328" i="17"/>
  <c r="O325" i="18" s="1"/>
  <c r="J324" i="18"/>
  <c r="L327" i="17"/>
  <c r="L446" i="17" s="1"/>
  <c r="D51" i="13"/>
  <c r="F120" i="4"/>
  <c r="E26" i="16" s="1"/>
  <c r="D120" i="4"/>
  <c r="C26" i="16" s="1"/>
  <c r="F12" i="16"/>
  <c r="F58" i="6"/>
  <c r="J328" i="17"/>
  <c r="H325" i="18" s="1"/>
  <c r="H303" i="18"/>
  <c r="T303" i="18" s="1"/>
  <c r="V305" i="17"/>
  <c r="K324" i="18"/>
  <c r="M327" i="17"/>
  <c r="Q324" i="18"/>
  <c r="S327" i="17"/>
  <c r="H305" i="18"/>
  <c r="T305" i="18" s="1"/>
  <c r="V307" i="17"/>
  <c r="R328" i="17"/>
  <c r="P325" i="18" s="1"/>
  <c r="K328" i="17"/>
  <c r="I325" i="18" s="1"/>
  <c r="E120" i="4"/>
  <c r="H304" i="18"/>
  <c r="T304" i="18" s="1"/>
  <c r="V306" i="17"/>
  <c r="H301" i="18"/>
  <c r="T301" i="18" s="1"/>
  <c r="V303" i="17"/>
  <c r="H300" i="18"/>
  <c r="T300" i="18" s="1"/>
  <c r="V302" i="17"/>
  <c r="H299" i="18"/>
  <c r="T299" i="18" s="1"/>
  <c r="V301" i="17"/>
  <c r="H298" i="18"/>
  <c r="T298" i="18" s="1"/>
  <c r="V300" i="17"/>
  <c r="E58" i="6"/>
  <c r="U328" i="17"/>
  <c r="S325" i="18" s="1"/>
  <c r="H324" i="18"/>
  <c r="J327" i="17"/>
  <c r="L324" i="18"/>
  <c r="N327" i="17"/>
  <c r="N446" i="17" s="1"/>
  <c r="R324" i="18"/>
  <c r="T327" i="17"/>
  <c r="I324" i="18"/>
  <c r="K327" i="17"/>
  <c r="K446" i="17" s="1"/>
  <c r="C51" i="13"/>
  <c r="O12" i="10"/>
  <c r="G120" i="4"/>
  <c r="F26" i="16" s="1"/>
  <c r="C120" i="4"/>
  <c r="B26" i="16" s="1"/>
  <c r="T328" i="17"/>
  <c r="R325" i="18" s="1"/>
  <c r="N328" i="17"/>
  <c r="L325" i="18" s="1"/>
  <c r="E38" i="12"/>
  <c r="M324" i="18"/>
  <c r="O327" i="17"/>
  <c r="S324" i="18"/>
  <c r="U327" i="17"/>
  <c r="G38" i="12"/>
  <c r="F94" i="7"/>
  <c r="M12" i="16"/>
  <c r="M13" i="16" s="1"/>
  <c r="N58" i="6"/>
  <c r="P324" i="18"/>
  <c r="R327" i="17"/>
  <c r="E51" i="13"/>
  <c r="J51" i="13"/>
  <c r="N120" i="4"/>
  <c r="M26" i="16" s="1"/>
  <c r="M120" i="4"/>
  <c r="L120" i="4"/>
  <c r="K26" i="16" s="1"/>
  <c r="K120" i="4"/>
  <c r="J26" i="16" s="1"/>
  <c r="J120" i="4"/>
  <c r="I26" i="16" s="1"/>
  <c r="I120" i="4"/>
  <c r="H26" i="16" s="1"/>
  <c r="H120" i="4"/>
  <c r="G26" i="16" s="1"/>
  <c r="H12" i="16"/>
  <c r="I58" i="6"/>
  <c r="S328" i="17"/>
  <c r="Q325" i="18" s="1"/>
  <c r="M328" i="17"/>
  <c r="K325" i="18" s="1"/>
  <c r="N324" i="18"/>
  <c r="P327" i="17"/>
  <c r="P446" i="17" s="1"/>
  <c r="AD9" i="12"/>
  <c r="D42" i="17" s="1"/>
  <c r="D40" i="18" s="1"/>
  <c r="AD28" i="5"/>
  <c r="D326" i="17" s="1"/>
  <c r="D324" i="18" s="1"/>
  <c r="AD27" i="5"/>
  <c r="N21" i="16"/>
  <c r="O49" i="13"/>
  <c r="H51" i="13"/>
  <c r="AD48" i="4"/>
  <c r="D388" i="17" s="1"/>
  <c r="D385" i="18" s="1"/>
  <c r="AD24" i="5"/>
  <c r="D323" i="17" s="1"/>
  <c r="D321" i="18" s="1"/>
  <c r="AD18" i="5"/>
  <c r="D317" i="17" s="1"/>
  <c r="D315" i="18" s="1"/>
  <c r="AD23" i="5"/>
  <c r="D322" i="17" s="1"/>
  <c r="D320" i="18" s="1"/>
  <c r="AD20" i="5"/>
  <c r="D319" i="17" s="1"/>
  <c r="D317" i="18" s="1"/>
  <c r="AD28" i="12"/>
  <c r="D58" i="17" s="1"/>
  <c r="D56" i="18" s="1"/>
  <c r="N24" i="16"/>
  <c r="H52" i="16" s="1"/>
  <c r="T61" i="18"/>
  <c r="T329" i="18"/>
  <c r="O56" i="6"/>
  <c r="B23" i="16"/>
  <c r="N23" i="16" s="1"/>
  <c r="AD38" i="6"/>
  <c r="D296" i="17" s="1"/>
  <c r="D294" i="18" s="1"/>
  <c r="AD37" i="6"/>
  <c r="D295" i="17" s="1"/>
  <c r="D293" i="18" s="1"/>
  <c r="AD36" i="6"/>
  <c r="D294" i="17" s="1"/>
  <c r="D292" i="18" s="1"/>
  <c r="AD35" i="6"/>
  <c r="D293" i="17" s="1"/>
  <c r="D291" i="18" s="1"/>
  <c r="AD34" i="6"/>
  <c r="D292" i="17" s="1"/>
  <c r="D290" i="18" s="1"/>
  <c r="AD33" i="6"/>
  <c r="D291" i="17" s="1"/>
  <c r="D289" i="18" s="1"/>
  <c r="AD32" i="6"/>
  <c r="D290" i="17" s="1"/>
  <c r="D288" i="18" s="1"/>
  <c r="AD40" i="6"/>
  <c r="D298" i="17" s="1"/>
  <c r="D296" i="18" s="1"/>
  <c r="AD39" i="6"/>
  <c r="D297" i="17" s="1"/>
  <c r="D295" i="18" s="1"/>
  <c r="AD78" i="7"/>
  <c r="D261" i="17" s="1"/>
  <c r="D259" i="18" s="1"/>
  <c r="AD74" i="7"/>
  <c r="D257" i="17" s="1"/>
  <c r="D255" i="18" s="1"/>
  <c r="AD76" i="7"/>
  <c r="D259" i="17" s="1"/>
  <c r="D257" i="18" s="1"/>
  <c r="AD75" i="7"/>
  <c r="D258" i="17" s="1"/>
  <c r="D256" i="18" s="1"/>
  <c r="AD77" i="7"/>
  <c r="D260" i="17" s="1"/>
  <c r="D258" i="18" s="1"/>
  <c r="AD80" i="7"/>
  <c r="D263" i="17" s="1"/>
  <c r="D261" i="18" s="1"/>
  <c r="AD73" i="7"/>
  <c r="D256" i="17" s="1"/>
  <c r="D254" i="18" s="1"/>
  <c r="AD79" i="7"/>
  <c r="D262" i="17" s="1"/>
  <c r="D260" i="18" s="1"/>
  <c r="AD72" i="7"/>
  <c r="D255" i="17" s="1"/>
  <c r="D253" i="18" s="1"/>
  <c r="T251" i="18"/>
  <c r="H297" i="18"/>
  <c r="T297" i="18" s="1"/>
  <c r="V299" i="17"/>
  <c r="C58" i="6"/>
  <c r="T330" i="18"/>
  <c r="T205" i="18"/>
  <c r="T328" i="18"/>
  <c r="T267" i="18"/>
  <c r="T266" i="18"/>
  <c r="T264" i="18"/>
  <c r="T263" i="18"/>
  <c r="T250" i="18"/>
  <c r="T249" i="18"/>
  <c r="T248" i="18"/>
  <c r="T247" i="18"/>
  <c r="T246" i="18"/>
  <c r="T245" i="18"/>
  <c r="T244" i="18"/>
  <c r="T243" i="18"/>
  <c r="T242" i="18"/>
  <c r="T241" i="18"/>
  <c r="T240" i="18"/>
  <c r="T239" i="18"/>
  <c r="T238" i="18"/>
  <c r="T237" i="18"/>
  <c r="T236" i="18"/>
  <c r="T235" i="18"/>
  <c r="T234" i="18"/>
  <c r="T233" i="18"/>
  <c r="T232" i="18"/>
  <c r="T231" i="18"/>
  <c r="T230" i="18"/>
  <c r="T229" i="18"/>
  <c r="T228" i="18"/>
  <c r="T227" i="18"/>
  <c r="T226" i="18"/>
  <c r="T225" i="18"/>
  <c r="T224" i="18"/>
  <c r="T223" i="18"/>
  <c r="T222" i="18"/>
  <c r="T221" i="18"/>
  <c r="T204" i="18"/>
  <c r="T203" i="18"/>
  <c r="T202" i="18"/>
  <c r="T201" i="18"/>
  <c r="T200" i="18"/>
  <c r="T199" i="18"/>
  <c r="T198" i="18"/>
  <c r="T197" i="18"/>
  <c r="T196" i="18"/>
  <c r="T195" i="18"/>
  <c r="T194" i="18"/>
  <c r="T193" i="18"/>
  <c r="T192" i="18"/>
  <c r="T191" i="18"/>
  <c r="T190" i="18"/>
  <c r="T189" i="18"/>
  <c r="T188" i="18"/>
  <c r="T187" i="18"/>
  <c r="T186" i="18"/>
  <c r="T75" i="18"/>
  <c r="T74" i="18"/>
  <c r="T73" i="18"/>
  <c r="T72" i="18"/>
  <c r="T71" i="18"/>
  <c r="T70" i="18"/>
  <c r="T69" i="18"/>
  <c r="T51" i="18"/>
  <c r="T50" i="18"/>
  <c r="T42" i="18"/>
  <c r="T41" i="18"/>
  <c r="T40" i="18"/>
  <c r="T39" i="18"/>
  <c r="T37" i="18"/>
  <c r="T34" i="18"/>
  <c r="T33" i="18"/>
  <c r="T32" i="18"/>
  <c r="T31" i="18"/>
  <c r="T30" i="18"/>
  <c r="T29" i="18"/>
  <c r="T28" i="18"/>
  <c r="T27" i="18"/>
  <c r="T26" i="18"/>
  <c r="T25" i="18"/>
  <c r="T24" i="18"/>
  <c r="T23" i="18"/>
  <c r="T22" i="18"/>
  <c r="T21" i="18"/>
  <c r="T20" i="18"/>
  <c r="T19" i="18"/>
  <c r="T3" i="18"/>
  <c r="T18" i="18"/>
  <c r="T17" i="18"/>
  <c r="T16" i="18"/>
  <c r="T15" i="18"/>
  <c r="T9" i="18"/>
  <c r="T8" i="18"/>
  <c r="T44" i="18"/>
  <c r="T270" i="18"/>
  <c r="T48" i="18"/>
  <c r="T35" i="18"/>
  <c r="T46" i="18"/>
  <c r="T60" i="18"/>
  <c r="T322" i="18"/>
  <c r="T66" i="18"/>
  <c r="T52" i="18"/>
  <c r="T327" i="18"/>
  <c r="T68" i="18"/>
  <c r="T65" i="18"/>
  <c r="T64" i="18"/>
  <c r="T62" i="18"/>
  <c r="T59" i="18"/>
  <c r="T58" i="18"/>
  <c r="T57" i="18"/>
  <c r="T56" i="18"/>
  <c r="T55" i="18"/>
  <c r="T7" i="18"/>
  <c r="T6" i="18"/>
  <c r="T5" i="18"/>
  <c r="T4" i="18"/>
  <c r="T13" i="18"/>
  <c r="T11" i="18"/>
  <c r="T10" i="18"/>
  <c r="T38" i="18"/>
  <c r="T12" i="18"/>
  <c r="T331" i="18"/>
  <c r="T252" i="18"/>
  <c r="T49" i="18"/>
  <c r="T45" i="18"/>
  <c r="T332" i="18"/>
  <c r="T326" i="18"/>
  <c r="T321" i="18"/>
  <c r="T320" i="18"/>
  <c r="T319" i="18"/>
  <c r="T318" i="18"/>
  <c r="T317" i="18"/>
  <c r="T316" i="18"/>
  <c r="T315" i="18"/>
  <c r="T314" i="18"/>
  <c r="T313" i="18"/>
  <c r="T312" i="18"/>
  <c r="T311" i="18"/>
  <c r="T310" i="18"/>
  <c r="T309" i="18"/>
  <c r="T308" i="18"/>
  <c r="T307" i="18"/>
  <c r="T306" i="18"/>
  <c r="T278" i="18"/>
  <c r="T277" i="18"/>
  <c r="T276" i="18"/>
  <c r="T275" i="18"/>
  <c r="T274" i="18"/>
  <c r="T273" i="18"/>
  <c r="T272" i="18"/>
  <c r="T271" i="18"/>
  <c r="T269" i="18"/>
  <c r="T268" i="18"/>
  <c r="T265" i="18"/>
  <c r="T262" i="18"/>
  <c r="T67" i="18"/>
  <c r="T54" i="18"/>
  <c r="T53" i="18"/>
  <c r="T14" i="18"/>
  <c r="T43" i="18"/>
  <c r="T63" i="18"/>
  <c r="T47" i="18"/>
  <c r="T323" i="18"/>
  <c r="AD90" i="4"/>
  <c r="D415" i="17" s="1"/>
  <c r="D412" i="18" s="1"/>
  <c r="AD89" i="4"/>
  <c r="D414" i="17" s="1"/>
  <c r="D411" i="18" s="1"/>
  <c r="AD88" i="4"/>
  <c r="D413" i="17" s="1"/>
  <c r="D410" i="18" s="1"/>
  <c r="AD87" i="4"/>
  <c r="D412" i="17" s="1"/>
  <c r="D409" i="18" s="1"/>
  <c r="AD86" i="4"/>
  <c r="D411" i="17" s="1"/>
  <c r="D408" i="18" s="1"/>
  <c r="AD85" i="4"/>
  <c r="D410" i="17" s="1"/>
  <c r="D407" i="18" s="1"/>
  <c r="T429" i="18"/>
  <c r="T428" i="18"/>
  <c r="T427" i="18"/>
  <c r="T426" i="18"/>
  <c r="T425" i="18"/>
  <c r="T424" i="18"/>
  <c r="T423" i="18"/>
  <c r="T422" i="18"/>
  <c r="T421" i="18"/>
  <c r="T420" i="18"/>
  <c r="T419" i="18"/>
  <c r="T406" i="18"/>
  <c r="T405" i="18"/>
  <c r="T404" i="18"/>
  <c r="T403" i="18"/>
  <c r="T402" i="18"/>
  <c r="T401" i="18"/>
  <c r="T400" i="18"/>
  <c r="T399" i="18"/>
  <c r="T398" i="18"/>
  <c r="T397" i="18"/>
  <c r="T396" i="18"/>
  <c r="T395" i="18"/>
  <c r="T394" i="18"/>
  <c r="T393" i="18"/>
  <c r="T392" i="18"/>
  <c r="T391" i="18"/>
  <c r="T390" i="18"/>
  <c r="T389" i="18"/>
  <c r="T388" i="18"/>
  <c r="T387" i="18"/>
  <c r="T386" i="18"/>
  <c r="T385" i="18"/>
  <c r="T384" i="18"/>
  <c r="T383" i="18"/>
  <c r="T382" i="18"/>
  <c r="T381" i="18"/>
  <c r="T380" i="18"/>
  <c r="T379" i="18"/>
  <c r="T378" i="18"/>
  <c r="T377" i="18"/>
  <c r="T376" i="18"/>
  <c r="T375" i="18"/>
  <c r="T374" i="18"/>
  <c r="T373" i="18"/>
  <c r="T372" i="18"/>
  <c r="T371" i="18"/>
  <c r="T370" i="18"/>
  <c r="T369" i="18"/>
  <c r="T368" i="18"/>
  <c r="T367" i="18"/>
  <c r="T366" i="18"/>
  <c r="T365" i="18"/>
  <c r="T364" i="18"/>
  <c r="T363" i="18"/>
  <c r="T362" i="18"/>
  <c r="T361" i="18"/>
  <c r="T360" i="18"/>
  <c r="T359" i="18"/>
  <c r="V54" i="17"/>
  <c r="AD104" i="4"/>
  <c r="D423" i="17" s="1"/>
  <c r="D420" i="18" s="1"/>
  <c r="AD99" i="4"/>
  <c r="D421" i="17" s="1"/>
  <c r="D418" i="18" s="1"/>
  <c r="AD97" i="4"/>
  <c r="D419" i="17" s="1"/>
  <c r="D416" i="18" s="1"/>
  <c r="AD96" i="4"/>
  <c r="D418" i="17" s="1"/>
  <c r="D415" i="18" s="1"/>
  <c r="AD95" i="4"/>
  <c r="D417" i="17" s="1"/>
  <c r="D414" i="18" s="1"/>
  <c r="AD94" i="4"/>
  <c r="D416" i="17" s="1"/>
  <c r="D413" i="18" s="1"/>
  <c r="AD98" i="4"/>
  <c r="D420" i="17" s="1"/>
  <c r="D417" i="18" s="1"/>
  <c r="D22" i="16"/>
  <c r="I96" i="7"/>
  <c r="V51" i="17"/>
  <c r="V44" i="17"/>
  <c r="V63" i="17"/>
  <c r="V60" i="17"/>
  <c r="V46" i="17"/>
  <c r="G3" i="10"/>
  <c r="G3" i="9" s="1"/>
  <c r="G3" i="21" s="1"/>
  <c r="G3" i="22" s="1"/>
  <c r="G3" i="8" s="1"/>
  <c r="G3" i="7" s="1"/>
  <c r="G3" i="6" s="1"/>
  <c r="G3" i="5" s="1"/>
  <c r="V59" i="17"/>
  <c r="V65" i="17"/>
  <c r="O36" i="12"/>
  <c r="AD24" i="4"/>
  <c r="D373" i="17" s="1"/>
  <c r="D370" i="18" s="1"/>
  <c r="AD92" i="7"/>
  <c r="D272" i="17" s="1"/>
  <c r="D270" i="18" s="1"/>
  <c r="AD23" i="7"/>
  <c r="D222" i="17" s="1"/>
  <c r="D220" i="18" s="1"/>
  <c r="AD22" i="7"/>
  <c r="D221" i="17" s="1"/>
  <c r="D219" i="18" s="1"/>
  <c r="AD21" i="7"/>
  <c r="D220" i="17" s="1"/>
  <c r="D218" i="18" s="1"/>
  <c r="AD20" i="7"/>
  <c r="D219" i="17" s="1"/>
  <c r="D217" i="18" s="1"/>
  <c r="AD19" i="7"/>
  <c r="D218" i="17" s="1"/>
  <c r="D216" i="18" s="1"/>
  <c r="AD18" i="7"/>
  <c r="D217" i="17" s="1"/>
  <c r="D215" i="18" s="1"/>
  <c r="AD17" i="7"/>
  <c r="D216" i="17" s="1"/>
  <c r="D214" i="18" s="1"/>
  <c r="AD16" i="7"/>
  <c r="D215" i="17" s="1"/>
  <c r="D213" i="18" s="1"/>
  <c r="AD15" i="7"/>
  <c r="D214" i="17" s="1"/>
  <c r="D212" i="18" s="1"/>
  <c r="AD14" i="7"/>
  <c r="D213" i="17" s="1"/>
  <c r="D211" i="18" s="1"/>
  <c r="AD13" i="7"/>
  <c r="D212" i="17" s="1"/>
  <c r="D210" i="18" s="1"/>
  <c r="AD12" i="7"/>
  <c r="D211" i="17" s="1"/>
  <c r="D209" i="18" s="1"/>
  <c r="AD11" i="7"/>
  <c r="D210" i="17" s="1"/>
  <c r="D208" i="18" s="1"/>
  <c r="AD10" i="7"/>
  <c r="D209" i="17" s="1"/>
  <c r="D207" i="18" s="1"/>
  <c r="AD9" i="7"/>
  <c r="D208" i="17" s="1"/>
  <c r="D206" i="18" s="1"/>
  <c r="V253" i="17"/>
  <c r="V267" i="17"/>
  <c r="V254" i="17"/>
  <c r="V264" i="17"/>
  <c r="V270" i="17"/>
  <c r="AD12" i="6"/>
  <c r="D276" i="17" s="1"/>
  <c r="D274" i="18" s="1"/>
  <c r="AD25" i="6"/>
  <c r="D286" i="17" s="1"/>
  <c r="D284" i="18" s="1"/>
  <c r="AD24" i="6"/>
  <c r="D285" i="17" s="1"/>
  <c r="D283" i="18" s="1"/>
  <c r="AD20" i="6"/>
  <c r="D281" i="17" s="1"/>
  <c r="D279" i="18" s="1"/>
  <c r="AD21" i="6"/>
  <c r="D282" i="17" s="1"/>
  <c r="D280" i="18" s="1"/>
  <c r="AD28" i="6"/>
  <c r="D289" i="17" s="1"/>
  <c r="D287" i="18" s="1"/>
  <c r="AD23" i="6"/>
  <c r="D284" i="17" s="1"/>
  <c r="D282" i="18" s="1"/>
  <c r="AD27" i="6"/>
  <c r="D288" i="17" s="1"/>
  <c r="D286" i="18" s="1"/>
  <c r="AD22" i="6"/>
  <c r="D283" i="17" s="1"/>
  <c r="D281" i="18" s="1"/>
  <c r="AD26" i="6"/>
  <c r="D287" i="17" s="1"/>
  <c r="D285" i="18" s="1"/>
  <c r="AD47" i="6"/>
  <c r="D302" i="17" s="1"/>
  <c r="D300" i="18" s="1"/>
  <c r="AD9" i="6"/>
  <c r="D273" i="17" s="1"/>
  <c r="D271" i="18" s="1"/>
  <c r="V273" i="17"/>
  <c r="AD51" i="6"/>
  <c r="D306" i="17" s="1"/>
  <c r="D304" i="18" s="1"/>
  <c r="V280" i="17"/>
  <c r="AD49" i="6"/>
  <c r="D304" i="17" s="1"/>
  <c r="D302" i="18" s="1"/>
  <c r="V279" i="17"/>
  <c r="V277" i="17"/>
  <c r="L12" i="16"/>
  <c r="L13" i="16" s="1"/>
  <c r="G12" i="16"/>
  <c r="G13" i="16" s="1"/>
  <c r="V276" i="17"/>
  <c r="V274" i="17"/>
  <c r="V275" i="17"/>
  <c r="AD57" i="7"/>
  <c r="D246" i="17" s="1"/>
  <c r="D244" i="18" s="1"/>
  <c r="AD35" i="13"/>
  <c r="D28" i="17" s="1"/>
  <c r="D26" i="18" s="1"/>
  <c r="AD17" i="9"/>
  <c r="D75" i="17" s="1"/>
  <c r="D73" i="18" s="1"/>
  <c r="AD36" i="7"/>
  <c r="D231" i="17" s="1"/>
  <c r="D229" i="18" s="1"/>
  <c r="AD14" i="12"/>
  <c r="D47" i="17" s="1"/>
  <c r="D45" i="18" s="1"/>
  <c r="AD9" i="5"/>
  <c r="D308" i="17" s="1"/>
  <c r="D306" i="18" s="1"/>
  <c r="AD27" i="12"/>
  <c r="D57" i="17" s="1"/>
  <c r="D55" i="18" s="1"/>
  <c r="AD13" i="5"/>
  <c r="D312" i="17" s="1"/>
  <c r="D310" i="18" s="1"/>
  <c r="AD58" i="7"/>
  <c r="D247" i="17" s="1"/>
  <c r="D245" i="18" s="1"/>
  <c r="AD9" i="13"/>
  <c r="D5" i="17" s="1"/>
  <c r="D3" i="18" s="1"/>
  <c r="AD88" i="7"/>
  <c r="D268" i="17" s="1"/>
  <c r="D266" i="18" s="1"/>
  <c r="AD15" i="9"/>
  <c r="D73" i="17" s="1"/>
  <c r="D71" i="18" s="1"/>
  <c r="AD11" i="9"/>
  <c r="D69" i="17" s="1"/>
  <c r="D67" i="18" s="1"/>
  <c r="AD86" i="7"/>
  <c r="D266" i="17" s="1"/>
  <c r="D264" i="18" s="1"/>
  <c r="N17" i="16"/>
  <c r="H36" i="16" s="1"/>
  <c r="AD56" i="7"/>
  <c r="D245" i="17" s="1"/>
  <c r="D243" i="18" s="1"/>
  <c r="AD40" i="13"/>
  <c r="D33" i="17" s="1"/>
  <c r="D31" i="18" s="1"/>
  <c r="AD19" i="9"/>
  <c r="D77" i="17" s="1"/>
  <c r="D75" i="18" s="1"/>
  <c r="AD16" i="9"/>
  <c r="D74" i="17" s="1"/>
  <c r="D72" i="18" s="1"/>
  <c r="AD14" i="9"/>
  <c r="D72" i="17" s="1"/>
  <c r="D70" i="18" s="1"/>
  <c r="AD33" i="13"/>
  <c r="D26" i="17" s="1"/>
  <c r="D24" i="18" s="1"/>
  <c r="AD10" i="13"/>
  <c r="D6" i="17" s="1"/>
  <c r="D4" i="18" s="1"/>
  <c r="AD37" i="13"/>
  <c r="D30" i="17" s="1"/>
  <c r="D28" i="18" s="1"/>
  <c r="AD43" i="7"/>
  <c r="D235" i="17" s="1"/>
  <c r="D233" i="18" s="1"/>
  <c r="AD23" i="13"/>
  <c r="D19" i="17" s="1"/>
  <c r="D17" i="18" s="1"/>
  <c r="AD33" i="7"/>
  <c r="D228" i="17" s="1"/>
  <c r="D226" i="18" s="1"/>
  <c r="AD13" i="6"/>
  <c r="D277" i="17" s="1"/>
  <c r="D275" i="18" s="1"/>
  <c r="AD36" i="5"/>
  <c r="D335" i="17" s="1"/>
  <c r="D332" i="18" s="1"/>
  <c r="AD34" i="5"/>
  <c r="D333" i="17" s="1"/>
  <c r="D330" i="18" s="1"/>
  <c r="AD16" i="5"/>
  <c r="D315" i="17" s="1"/>
  <c r="D313" i="18" s="1"/>
  <c r="AD17" i="5"/>
  <c r="D316" i="17" s="1"/>
  <c r="D314" i="18" s="1"/>
  <c r="AD25" i="5"/>
  <c r="D324" i="17" s="1"/>
  <c r="D322" i="18" s="1"/>
  <c r="AD14" i="6"/>
  <c r="D278" i="17" s="1"/>
  <c r="D276" i="18" s="1"/>
  <c r="AD50" i="6"/>
  <c r="D305" i="17" s="1"/>
  <c r="D303" i="18" s="1"/>
  <c r="AD46" i="6"/>
  <c r="D301" i="17" s="1"/>
  <c r="D299" i="18" s="1"/>
  <c r="AD10" i="6"/>
  <c r="D274" i="17" s="1"/>
  <c r="D272" i="18" s="1"/>
  <c r="AD11" i="6"/>
  <c r="D275" i="17" s="1"/>
  <c r="D273" i="18" s="1"/>
  <c r="AD29" i="5"/>
  <c r="AD39" i="4"/>
  <c r="D382" i="17" s="1"/>
  <c r="D379" i="18" s="1"/>
  <c r="AD12" i="5"/>
  <c r="D311" i="17" s="1"/>
  <c r="D309" i="18" s="1"/>
  <c r="AD22" i="5"/>
  <c r="D321" i="17" s="1"/>
  <c r="D319" i="18" s="1"/>
  <c r="AD14" i="5"/>
  <c r="D313" i="17" s="1"/>
  <c r="D311" i="18" s="1"/>
  <c r="AD33" i="5"/>
  <c r="D332" i="17" s="1"/>
  <c r="D329" i="18" s="1"/>
  <c r="AD21" i="5"/>
  <c r="D320" i="17" s="1"/>
  <c r="D318" i="18" s="1"/>
  <c r="AD46" i="4"/>
  <c r="D386" i="17" s="1"/>
  <c r="D383" i="18" s="1"/>
  <c r="AD35" i="5"/>
  <c r="D334" i="17" s="1"/>
  <c r="D331" i="18" s="1"/>
  <c r="AD107" i="4"/>
  <c r="D426" i="17" s="1"/>
  <c r="D423" i="18" s="1"/>
  <c r="AD45" i="4"/>
  <c r="D385" i="17" s="1"/>
  <c r="D382" i="18" s="1"/>
  <c r="AD26" i="5"/>
  <c r="D325" i="17" s="1"/>
  <c r="D323" i="18" s="1"/>
  <c r="AD44" i="6"/>
  <c r="D299" i="17" s="1"/>
  <c r="D297" i="18" s="1"/>
  <c r="AD32" i="5"/>
  <c r="D331" i="17" s="1"/>
  <c r="D328" i="18" s="1"/>
  <c r="AD16" i="6"/>
  <c r="D280" i="17" s="1"/>
  <c r="D278" i="18" s="1"/>
  <c r="AD45" i="6"/>
  <c r="D300" i="17" s="1"/>
  <c r="D298" i="18" s="1"/>
  <c r="AD52" i="6"/>
  <c r="D307" i="17" s="1"/>
  <c r="D305" i="18" s="1"/>
  <c r="AD48" i="6"/>
  <c r="D303" i="17" s="1"/>
  <c r="D301" i="18" s="1"/>
  <c r="AD15" i="6"/>
  <c r="D279" i="17" s="1"/>
  <c r="D277" i="18" s="1"/>
  <c r="AD19" i="5"/>
  <c r="D318" i="17" s="1"/>
  <c r="D316" i="18" s="1"/>
  <c r="AD10" i="5"/>
  <c r="D309" i="17" s="1"/>
  <c r="D307" i="18" s="1"/>
  <c r="AD11" i="5"/>
  <c r="D310" i="17" s="1"/>
  <c r="D308" i="18" s="1"/>
  <c r="AD15" i="5"/>
  <c r="D314" i="17" s="1"/>
  <c r="D312" i="18" s="1"/>
  <c r="AD30" i="5"/>
  <c r="AD49" i="4"/>
  <c r="D389" i="17" s="1"/>
  <c r="D386" i="18" s="1"/>
  <c r="AD31" i="5"/>
  <c r="D330" i="17" s="1"/>
  <c r="D327" i="18" s="1"/>
  <c r="E18" i="16"/>
  <c r="V365" i="17"/>
  <c r="V364" i="17"/>
  <c r="O53" i="6"/>
  <c r="V236" i="17"/>
  <c r="D13" i="16"/>
  <c r="V373" i="17"/>
  <c r="V371" i="17"/>
  <c r="V368" i="17"/>
  <c r="V363" i="17"/>
  <c r="V244" i="17"/>
  <c r="V237" i="17"/>
  <c r="V228" i="17"/>
  <c r="N7" i="16"/>
  <c r="J9" i="20" s="1"/>
  <c r="V367" i="17"/>
  <c r="V389" i="17"/>
  <c r="V386" i="17"/>
  <c r="V242" i="17"/>
  <c r="V398" i="17"/>
  <c r="V271" i="17"/>
  <c r="V243" i="17"/>
  <c r="V317" i="17"/>
  <c r="V430" i="17"/>
  <c r="V374" i="17"/>
  <c r="V240" i="17"/>
  <c r="V362" i="17"/>
  <c r="V384" i="17"/>
  <c r="J38" i="12"/>
  <c r="V61" i="17"/>
  <c r="C12" i="16"/>
  <c r="C13" i="16" s="1"/>
  <c r="V369" i="17"/>
  <c r="V395" i="17"/>
  <c r="V247" i="17"/>
  <c r="V238" i="17"/>
  <c r="V366" i="17"/>
  <c r="V380" i="17"/>
  <c r="AD16" i="8"/>
  <c r="D195" i="17" s="1"/>
  <c r="D193" i="18" s="1"/>
  <c r="N38" i="12"/>
  <c r="V424" i="17"/>
  <c r="O92" i="7"/>
  <c r="V249" i="17"/>
  <c r="V272" i="17"/>
  <c r="V55" i="17"/>
  <c r="V405" i="17"/>
  <c r="V390" i="17"/>
  <c r="V241" i="17"/>
  <c r="V278" i="17"/>
  <c r="L38" i="12"/>
  <c r="V50" i="17"/>
  <c r="K51" i="13"/>
  <c r="G51" i="13"/>
  <c r="V423" i="17"/>
  <c r="V399" i="17"/>
  <c r="V47" i="17"/>
  <c r="V45" i="17"/>
  <c r="V408" i="17"/>
  <c r="V64" i="17"/>
  <c r="V248" i="17"/>
  <c r="V246" i="17"/>
  <c r="V400" i="17"/>
  <c r="V425" i="17"/>
  <c r="V266" i="17"/>
  <c r="O17" i="6"/>
  <c r="O68" i="7"/>
  <c r="O59" i="7"/>
  <c r="O117" i="4"/>
  <c r="O109" i="4"/>
  <c r="O82" i="4"/>
  <c r="O50" i="4"/>
  <c r="O34" i="4"/>
  <c r="D26" i="16"/>
  <c r="V250" i="17"/>
  <c r="V394" i="17"/>
  <c r="V66" i="17"/>
  <c r="V251" i="17"/>
  <c r="V58" i="17"/>
  <c r="V432" i="17"/>
  <c r="V49" i="17"/>
  <c r="V265" i="17"/>
  <c r="V391" i="17"/>
  <c r="V403" i="17"/>
  <c r="V269" i="17"/>
  <c r="V252" i="17"/>
  <c r="V42" i="17"/>
  <c r="V57" i="17"/>
  <c r="V233" i="17"/>
  <c r="V239" i="17"/>
  <c r="M38" i="12"/>
  <c r="O37" i="5"/>
  <c r="N11" i="16"/>
  <c r="J19" i="20" s="1"/>
  <c r="L26" i="16"/>
  <c r="AD23" i="8"/>
  <c r="D202" i="17" s="1"/>
  <c r="D200" i="18" s="1"/>
  <c r="V429" i="17"/>
  <c r="V67" i="17"/>
  <c r="V268" i="17"/>
  <c r="V422" i="17"/>
  <c r="V52" i="17"/>
  <c r="V431" i="17"/>
  <c r="V392" i="17"/>
  <c r="V43" i="17"/>
  <c r="V245" i="17"/>
  <c r="H38" i="12"/>
  <c r="V401" i="17"/>
  <c r="V56" i="17"/>
  <c r="V53" i="17"/>
  <c r="V234" i="17"/>
  <c r="O20" i="12"/>
  <c r="C16" i="16"/>
  <c r="N16" i="16" s="1"/>
  <c r="H35" i="16" s="1"/>
  <c r="V404" i="17"/>
  <c r="V396" i="17"/>
  <c r="V335" i="17"/>
  <c r="B12" i="16"/>
  <c r="B13" i="16" s="1"/>
  <c r="I12" i="16"/>
  <c r="I13" i="16" s="1"/>
  <c r="E12" i="16"/>
  <c r="E13" i="16" s="1"/>
  <c r="V332" i="17"/>
  <c r="V308" i="17"/>
  <c r="V319" i="17"/>
  <c r="V325" i="17"/>
  <c r="V331" i="17"/>
  <c r="V330" i="17"/>
  <c r="V315" i="17"/>
  <c r="V314" i="17"/>
  <c r="V313" i="17"/>
  <c r="V312" i="17"/>
  <c r="V334" i="17"/>
  <c r="V333" i="17"/>
  <c r="V311" i="17"/>
  <c r="V329" i="17"/>
  <c r="V309" i="17"/>
  <c r="V318" i="17"/>
  <c r="V316" i="17"/>
  <c r="V310" i="17"/>
  <c r="V322" i="17"/>
  <c r="V323" i="17"/>
  <c r="V320" i="17"/>
  <c r="V321" i="17"/>
  <c r="AD64" i="7"/>
  <c r="D250" i="17" s="1"/>
  <c r="D248" i="18" s="1"/>
  <c r="AD27" i="8"/>
  <c r="D206" i="17" s="1"/>
  <c r="D204" i="18" s="1"/>
  <c r="AD17" i="8"/>
  <c r="D196" i="17" s="1"/>
  <c r="D194" i="18" s="1"/>
  <c r="AD59" i="7"/>
  <c r="D248" i="17" s="1"/>
  <c r="D246" i="18" s="1"/>
  <c r="AD46" i="7"/>
  <c r="D238" i="17" s="1"/>
  <c r="D236" i="18" s="1"/>
  <c r="AD21" i="8"/>
  <c r="D200" i="17" s="1"/>
  <c r="D198" i="18" s="1"/>
  <c r="AD41" i="7"/>
  <c r="D233" i="17" s="1"/>
  <c r="D231" i="18" s="1"/>
  <c r="AD47" i="7"/>
  <c r="D239" i="17" s="1"/>
  <c r="D237" i="18" s="1"/>
  <c r="V409" i="17"/>
  <c r="V382" i="17"/>
  <c r="V381" i="17"/>
  <c r="AD79" i="4"/>
  <c r="D407" i="17" s="1"/>
  <c r="D404" i="18" s="1"/>
  <c r="N9" i="16"/>
  <c r="V370" i="17"/>
  <c r="AD116" i="4"/>
  <c r="D432" i="17" s="1"/>
  <c r="D429" i="18" s="1"/>
  <c r="AD10" i="4"/>
  <c r="D362" i="17" s="1"/>
  <c r="D359" i="18" s="1"/>
  <c r="AD61" i="4"/>
  <c r="D395" i="17" s="1"/>
  <c r="D392" i="18" s="1"/>
  <c r="AD21" i="4"/>
  <c r="D370" i="17" s="1"/>
  <c r="D367" i="18" s="1"/>
  <c r="AD70" i="4"/>
  <c r="D401" i="17" s="1"/>
  <c r="D398" i="18" s="1"/>
  <c r="AD47" i="4"/>
  <c r="D387" i="17" s="1"/>
  <c r="D384" i="18" s="1"/>
  <c r="AD62" i="4"/>
  <c r="D396" i="17" s="1"/>
  <c r="D393" i="18" s="1"/>
  <c r="AD33" i="4"/>
  <c r="D379" i="17" s="1"/>
  <c r="D376" i="18" s="1"/>
  <c r="V383" i="17"/>
  <c r="V372" i="17"/>
  <c r="AD29" i="7"/>
  <c r="D224" i="17" s="1"/>
  <c r="D222" i="18" s="1"/>
  <c r="AD29" i="4"/>
  <c r="D375" i="17" s="1"/>
  <c r="D372" i="18" s="1"/>
  <c r="AD72" i="4"/>
  <c r="D403" i="17" s="1"/>
  <c r="D400" i="18" s="1"/>
  <c r="V387" i="17"/>
  <c r="AD10" i="8"/>
  <c r="D189" i="17" s="1"/>
  <c r="D187" i="18" s="1"/>
  <c r="AD32" i="4"/>
  <c r="D378" i="17" s="1"/>
  <c r="D375" i="18" s="1"/>
  <c r="O58" i="4"/>
  <c r="O16" i="4"/>
  <c r="AD20" i="8"/>
  <c r="D199" i="17" s="1"/>
  <c r="D197" i="18" s="1"/>
  <c r="AD91" i="7"/>
  <c r="D271" i="17" s="1"/>
  <c r="D269" i="18" s="1"/>
  <c r="AD52" i="7"/>
  <c r="D241" i="17" s="1"/>
  <c r="D239" i="18" s="1"/>
  <c r="AD53" i="7"/>
  <c r="D242" i="17" s="1"/>
  <c r="D240" i="18" s="1"/>
  <c r="AD15" i="8"/>
  <c r="D194" i="17" s="1"/>
  <c r="D192" i="18" s="1"/>
  <c r="AD44" i="7"/>
  <c r="D236" i="17" s="1"/>
  <c r="D234" i="18" s="1"/>
  <c r="AD90" i="7"/>
  <c r="D270" i="17" s="1"/>
  <c r="D268" i="18" s="1"/>
  <c r="AD25" i="8"/>
  <c r="D204" i="17" s="1"/>
  <c r="D202" i="18" s="1"/>
  <c r="AD12" i="8"/>
  <c r="D191" i="17" s="1"/>
  <c r="D189" i="18" s="1"/>
  <c r="AD34" i="7"/>
  <c r="D229" i="17" s="1"/>
  <c r="D227" i="18" s="1"/>
  <c r="V388" i="17"/>
  <c r="V428" i="17"/>
  <c r="V406" i="17"/>
  <c r="V379" i="17"/>
  <c r="AD113" i="4"/>
  <c r="D429" i="17" s="1"/>
  <c r="D426" i="18" s="1"/>
  <c r="AD54" i="4"/>
  <c r="D391" i="17" s="1"/>
  <c r="D388" i="18" s="1"/>
  <c r="V397" i="17"/>
  <c r="AD108" i="4"/>
  <c r="D427" i="17" s="1"/>
  <c r="D424" i="18" s="1"/>
  <c r="V402" i="17"/>
  <c r="AD63" i="4"/>
  <c r="D397" i="17" s="1"/>
  <c r="D394" i="18" s="1"/>
  <c r="AD41" i="4"/>
  <c r="D384" i="17" s="1"/>
  <c r="D381" i="18" s="1"/>
  <c r="AD112" i="4"/>
  <c r="D428" i="17" s="1"/>
  <c r="D425" i="18" s="1"/>
  <c r="AD106" i="4"/>
  <c r="D425" i="17" s="1"/>
  <c r="D422" i="18" s="1"/>
  <c r="AD40" i="4"/>
  <c r="D383" i="17" s="1"/>
  <c r="D380" i="18" s="1"/>
  <c r="AD28" i="4"/>
  <c r="D374" i="17" s="1"/>
  <c r="D371" i="18" s="1"/>
  <c r="AD114" i="4"/>
  <c r="D430" i="17" s="1"/>
  <c r="D427" i="18" s="1"/>
  <c r="AD77" i="4"/>
  <c r="D405" i="17" s="1"/>
  <c r="D402" i="18" s="1"/>
  <c r="V393" i="17"/>
  <c r="AD48" i="7"/>
  <c r="D240" i="17" s="1"/>
  <c r="D238" i="18" s="1"/>
  <c r="AD13" i="4"/>
  <c r="D365" i="17" s="1"/>
  <c r="D362" i="18" s="1"/>
  <c r="AD19" i="4"/>
  <c r="D368" i="17" s="1"/>
  <c r="D365" i="18" s="1"/>
  <c r="AD19" i="8"/>
  <c r="D198" i="17" s="1"/>
  <c r="D196" i="18" s="1"/>
  <c r="O66" i="4"/>
  <c r="O25" i="4"/>
  <c r="AD28" i="8"/>
  <c r="D207" i="17" s="1"/>
  <c r="D205" i="18" s="1"/>
  <c r="AD35" i="7"/>
  <c r="D230" i="17" s="1"/>
  <c r="D228" i="18" s="1"/>
  <c r="AD18" i="8"/>
  <c r="D197" i="17" s="1"/>
  <c r="D195" i="18" s="1"/>
  <c r="AD32" i="7"/>
  <c r="D227" i="17" s="1"/>
  <c r="D225" i="18" s="1"/>
  <c r="AD85" i="7"/>
  <c r="D265" i="17" s="1"/>
  <c r="D263" i="18" s="1"/>
  <c r="AD65" i="7"/>
  <c r="D251" i="17" s="1"/>
  <c r="D249" i="18" s="1"/>
  <c r="AD105" i="4"/>
  <c r="D424" i="17" s="1"/>
  <c r="D421" i="18" s="1"/>
  <c r="AD37" i="7"/>
  <c r="D232" i="17" s="1"/>
  <c r="D230" i="18" s="1"/>
  <c r="AD24" i="8"/>
  <c r="D203" i="17" s="1"/>
  <c r="D201" i="18" s="1"/>
  <c r="AD89" i="7"/>
  <c r="D269" i="17" s="1"/>
  <c r="D267" i="18" s="1"/>
  <c r="V377" i="17"/>
  <c r="V407" i="17"/>
  <c r="V376" i="17"/>
  <c r="AD38" i="4"/>
  <c r="D381" i="17" s="1"/>
  <c r="D378" i="18" s="1"/>
  <c r="V375" i="17"/>
  <c r="V427" i="17"/>
  <c r="AD22" i="4"/>
  <c r="D371" i="17" s="1"/>
  <c r="D368" i="18" s="1"/>
  <c r="V385" i="17"/>
  <c r="V426" i="17"/>
  <c r="AD78" i="4"/>
  <c r="D406" i="17" s="1"/>
  <c r="D403" i="18" s="1"/>
  <c r="AD115" i="4"/>
  <c r="D431" i="17" s="1"/>
  <c r="D428" i="18" s="1"/>
  <c r="AD37" i="4"/>
  <c r="D380" i="17" s="1"/>
  <c r="D377" i="18" s="1"/>
  <c r="AD15" i="4"/>
  <c r="D367" i="17" s="1"/>
  <c r="D364" i="18" s="1"/>
  <c r="AD55" i="4"/>
  <c r="D392" i="17" s="1"/>
  <c r="D389" i="18" s="1"/>
  <c r="AD12" i="4"/>
  <c r="D364" i="17" s="1"/>
  <c r="D361" i="18" s="1"/>
  <c r="V378" i="17"/>
  <c r="AD42" i="7"/>
  <c r="D234" i="17" s="1"/>
  <c r="D232" i="18" s="1"/>
  <c r="AD28" i="7"/>
  <c r="D223" i="17" s="1"/>
  <c r="D221" i="18" s="1"/>
  <c r="AD53" i="4"/>
  <c r="D390" i="17" s="1"/>
  <c r="D387" i="18" s="1"/>
  <c r="AD103" i="4"/>
  <c r="D422" i="17" s="1"/>
  <c r="D419" i="18" s="1"/>
  <c r="AD45" i="7"/>
  <c r="D237" i="17" s="1"/>
  <c r="D235" i="18" s="1"/>
  <c r="AD11" i="4"/>
  <c r="D363" i="17" s="1"/>
  <c r="D360" i="18" s="1"/>
  <c r="I38" i="12"/>
  <c r="O74" i="4"/>
  <c r="O42" i="4"/>
  <c r="K18" i="16"/>
  <c r="V326" i="17"/>
  <c r="AD15" i="12"/>
  <c r="D48" i="17" s="1"/>
  <c r="D46" i="18" s="1"/>
  <c r="AD41" i="13"/>
  <c r="D34" i="17" s="1"/>
  <c r="D32" i="18" s="1"/>
  <c r="AD18" i="13"/>
  <c r="D14" i="17" s="1"/>
  <c r="D12" i="18" s="1"/>
  <c r="AD11" i="13"/>
  <c r="D7" i="17" s="1"/>
  <c r="D5" i="18" s="1"/>
  <c r="AD31" i="13"/>
  <c r="D24" i="17" s="1"/>
  <c r="D22" i="18" s="1"/>
  <c r="AD34" i="13"/>
  <c r="D27" i="17" s="1"/>
  <c r="D25" i="18" s="1"/>
  <c r="AD19" i="13"/>
  <c r="D15" i="17" s="1"/>
  <c r="D13" i="18" s="1"/>
  <c r="AD36" i="13"/>
  <c r="D29" i="17" s="1"/>
  <c r="D27" i="18" s="1"/>
  <c r="AD16" i="12"/>
  <c r="D49" i="17" s="1"/>
  <c r="D47" i="18" s="1"/>
  <c r="AD11" i="12"/>
  <c r="D44" i="17" s="1"/>
  <c r="D42" i="18" s="1"/>
  <c r="AD30" i="12"/>
  <c r="D60" i="17" s="1"/>
  <c r="D58" i="18" s="1"/>
  <c r="AD29" i="12"/>
  <c r="D59" i="17" s="1"/>
  <c r="D57" i="18" s="1"/>
  <c r="AD32" i="12"/>
  <c r="D62" i="17" s="1"/>
  <c r="D60" i="18" s="1"/>
  <c r="AD13" i="13"/>
  <c r="D9" i="17" s="1"/>
  <c r="D7" i="18" s="1"/>
  <c r="AD44" i="13"/>
  <c r="D37" i="17" s="1"/>
  <c r="D35" i="18" s="1"/>
  <c r="AD15" i="13"/>
  <c r="D11" i="17" s="1"/>
  <c r="D9" i="18" s="1"/>
  <c r="AD16" i="13"/>
  <c r="D12" i="17" s="1"/>
  <c r="D10" i="18" s="1"/>
  <c r="AD17" i="12"/>
  <c r="D50" i="17" s="1"/>
  <c r="D48" i="18" s="1"/>
  <c r="AD18" i="12"/>
  <c r="D51" i="17" s="1"/>
  <c r="D49" i="18" s="1"/>
  <c r="AD24" i="12"/>
  <c r="D54" i="17" s="1"/>
  <c r="D52" i="18" s="1"/>
  <c r="AD31" i="12"/>
  <c r="D61" i="17" s="1"/>
  <c r="D59" i="18" s="1"/>
  <c r="AD10" i="12"/>
  <c r="D43" i="17" s="1"/>
  <c r="D41" i="18" s="1"/>
  <c r="AD26" i="12"/>
  <c r="D56" i="17" s="1"/>
  <c r="D54" i="18" s="1"/>
  <c r="AD12" i="12"/>
  <c r="D45" i="17" s="1"/>
  <c r="D43" i="18" s="1"/>
  <c r="AD32" i="13"/>
  <c r="D25" i="17" s="1"/>
  <c r="D23" i="18" s="1"/>
  <c r="AD28" i="13"/>
  <c r="D21" i="17" s="1"/>
  <c r="D19" i="18" s="1"/>
  <c r="AD46" i="13"/>
  <c r="D39" i="17" s="1"/>
  <c r="D37" i="18" s="1"/>
  <c r="AD21" i="13"/>
  <c r="D17" i="17" s="1"/>
  <c r="D15" i="18" s="1"/>
  <c r="AD43" i="13"/>
  <c r="D36" i="17" s="1"/>
  <c r="D34" i="18" s="1"/>
  <c r="AD48" i="13"/>
  <c r="D41" i="17" s="1"/>
  <c r="D39" i="18" s="1"/>
  <c r="AD30" i="13"/>
  <c r="D23" i="17" s="1"/>
  <c r="D21" i="18" s="1"/>
  <c r="AD27" i="13"/>
  <c r="D20" i="17" s="1"/>
  <c r="D18" i="18" s="1"/>
  <c r="AD47" i="13"/>
  <c r="D40" i="17" s="1"/>
  <c r="D38" i="18" s="1"/>
  <c r="AD19" i="12"/>
  <c r="D52" i="17" s="1"/>
  <c r="D50" i="18" s="1"/>
  <c r="AD35" i="12"/>
  <c r="D65" i="17" s="1"/>
  <c r="D63" i="18" s="1"/>
  <c r="AD25" i="12"/>
  <c r="D55" i="17" s="1"/>
  <c r="D53" i="18" s="1"/>
  <c r="AD23" i="12"/>
  <c r="D53" i="17" s="1"/>
  <c r="D51" i="18" s="1"/>
  <c r="AD34" i="12"/>
  <c r="D64" i="17" s="1"/>
  <c r="D62" i="18" s="1"/>
  <c r="AD13" i="12"/>
  <c r="D46" i="17" s="1"/>
  <c r="D44" i="18" s="1"/>
  <c r="AD55" i="7"/>
  <c r="D244" i="17" s="1"/>
  <c r="D242" i="18" s="1"/>
  <c r="AD22" i="13"/>
  <c r="D18" i="17" s="1"/>
  <c r="D16" i="18" s="1"/>
  <c r="AD11" i="8"/>
  <c r="D190" i="17" s="1"/>
  <c r="D188" i="18" s="1"/>
  <c r="AD63" i="7"/>
  <c r="D249" i="17" s="1"/>
  <c r="D247" i="18" s="1"/>
  <c r="AD20" i="13"/>
  <c r="D16" i="17" s="1"/>
  <c r="D14" i="18" s="1"/>
  <c r="AD67" i="7"/>
  <c r="D253" i="17" s="1"/>
  <c r="D251" i="18" s="1"/>
  <c r="AD38" i="13"/>
  <c r="D31" i="17" s="1"/>
  <c r="D29" i="18" s="1"/>
  <c r="AD42" i="13"/>
  <c r="D35" i="17" s="1"/>
  <c r="D33" i="18" s="1"/>
  <c r="AD26" i="8"/>
  <c r="D205" i="17" s="1"/>
  <c r="D203" i="18" s="1"/>
  <c r="AD12" i="13"/>
  <c r="D8" i="17" s="1"/>
  <c r="D6" i="18" s="1"/>
  <c r="AD30" i="7"/>
  <c r="D225" i="17" s="1"/>
  <c r="D223" i="18" s="1"/>
  <c r="AD17" i="13"/>
  <c r="D13" i="17" s="1"/>
  <c r="D11" i="18" s="1"/>
  <c r="AD8" i="10"/>
  <c r="D66" i="17" s="1"/>
  <c r="D64" i="18" s="1"/>
  <c r="AD31" i="7"/>
  <c r="D226" i="17" s="1"/>
  <c r="D224" i="18" s="1"/>
  <c r="AD9" i="8"/>
  <c r="D188" i="17" s="1"/>
  <c r="D186" i="18" s="1"/>
  <c r="AD66" i="7"/>
  <c r="D252" i="17" s="1"/>
  <c r="D250" i="18" s="1"/>
  <c r="AD87" i="7"/>
  <c r="D267" i="17" s="1"/>
  <c r="D265" i="18" s="1"/>
  <c r="AD18" i="9"/>
  <c r="D76" i="17" s="1"/>
  <c r="D74" i="18" s="1"/>
  <c r="AD13" i="9"/>
  <c r="D71" i="17" s="1"/>
  <c r="D69" i="18" s="1"/>
  <c r="AD73" i="4"/>
  <c r="D404" i="17" s="1"/>
  <c r="D401" i="18" s="1"/>
  <c r="AD71" i="4"/>
  <c r="D402" i="17" s="1"/>
  <c r="D399" i="18" s="1"/>
  <c r="AD30" i="4"/>
  <c r="D376" i="17" s="1"/>
  <c r="D373" i="18" s="1"/>
  <c r="AD14" i="4"/>
  <c r="D366" i="17" s="1"/>
  <c r="D363" i="18" s="1"/>
  <c r="AD64" i="4"/>
  <c r="D398" i="17" s="1"/>
  <c r="D395" i="18" s="1"/>
  <c r="AD81" i="4"/>
  <c r="D409" i="17" s="1"/>
  <c r="D406" i="18" s="1"/>
  <c r="AD80" i="4"/>
  <c r="D408" i="17" s="1"/>
  <c r="D405" i="18" s="1"/>
  <c r="AD57" i="4"/>
  <c r="D394" i="17" s="1"/>
  <c r="D391" i="18" s="1"/>
  <c r="AD31" i="4"/>
  <c r="D377" i="17" s="1"/>
  <c r="D374" i="18" s="1"/>
  <c r="AD20" i="4"/>
  <c r="D369" i="17" s="1"/>
  <c r="D366" i="18" s="1"/>
  <c r="AD54" i="7"/>
  <c r="D243" i="17" s="1"/>
  <c r="D241" i="18" s="1"/>
  <c r="AD65" i="4"/>
  <c r="D399" i="17" s="1"/>
  <c r="D396" i="18" s="1"/>
  <c r="AD68" i="7"/>
  <c r="D254" i="17" s="1"/>
  <c r="D252" i="18" s="1"/>
  <c r="AD13" i="8"/>
  <c r="D192" i="17" s="1"/>
  <c r="D190" i="18" s="1"/>
  <c r="AD22" i="8"/>
  <c r="D201" i="17" s="1"/>
  <c r="D199" i="18" s="1"/>
  <c r="AD69" i="4"/>
  <c r="D400" i="17" s="1"/>
  <c r="D397" i="18" s="1"/>
  <c r="AD56" i="4"/>
  <c r="D393" i="17" s="1"/>
  <c r="D390" i="18" s="1"/>
  <c r="AD84" i="7"/>
  <c r="D264" i="17" s="1"/>
  <c r="D262" i="18" s="1"/>
  <c r="V235" i="17"/>
  <c r="O48" i="7"/>
  <c r="AD12" i="9"/>
  <c r="D70" i="17" s="1"/>
  <c r="D68" i="18" s="1"/>
  <c r="AD14" i="13"/>
  <c r="D10" i="17" s="1"/>
  <c r="D8" i="18" s="1"/>
  <c r="AD39" i="13"/>
  <c r="D32" i="17" s="1"/>
  <c r="D30" i="18" s="1"/>
  <c r="H13" i="16"/>
  <c r="F8" i="16"/>
  <c r="N8" i="16" s="1"/>
  <c r="O24" i="13"/>
  <c r="K13" i="16"/>
  <c r="V10" i="17"/>
  <c r="V7" i="17"/>
  <c r="V15" i="17"/>
  <c r="V37" i="17"/>
  <c r="N15" i="16"/>
  <c r="H34" i="16" s="1"/>
  <c r="B18" i="16"/>
  <c r="O29" i="8"/>
  <c r="V226" i="17"/>
  <c r="V224" i="17"/>
  <c r="V225" i="17"/>
  <c r="V223" i="17"/>
  <c r="V231" i="17"/>
  <c r="V230" i="17"/>
  <c r="V227" i="17"/>
  <c r="V232" i="17"/>
  <c r="V229" i="17"/>
  <c r="O37" i="7"/>
  <c r="V206" i="17"/>
  <c r="V198" i="17"/>
  <c r="V191" i="17"/>
  <c r="V189" i="17"/>
  <c r="V197" i="17"/>
  <c r="V196" i="17"/>
  <c r="V195" i="17"/>
  <c r="V205" i="17"/>
  <c r="V204" i="17"/>
  <c r="V203" i="17"/>
  <c r="V201" i="17"/>
  <c r="V193" i="17"/>
  <c r="V192" i="17"/>
  <c r="V202" i="17"/>
  <c r="V200" i="17"/>
  <c r="V199" i="17"/>
  <c r="V194" i="17"/>
  <c r="V190" i="17"/>
  <c r="V188" i="17"/>
  <c r="V207" i="17"/>
  <c r="C18" i="16"/>
  <c r="D18" i="16"/>
  <c r="G18" i="16"/>
  <c r="M18" i="16"/>
  <c r="F18" i="16"/>
  <c r="L18" i="16"/>
  <c r="I18" i="16"/>
  <c r="J18" i="16"/>
  <c r="H18" i="16"/>
  <c r="V77" i="17"/>
  <c r="V75" i="17"/>
  <c r="V74" i="17"/>
  <c r="V72" i="17"/>
  <c r="V71" i="17"/>
  <c r="V69" i="17"/>
  <c r="V76" i="17"/>
  <c r="V73" i="17"/>
  <c r="V70" i="17"/>
  <c r="V68" i="17"/>
  <c r="O20" i="9"/>
  <c r="O23" i="9" s="1"/>
  <c r="N10" i="16"/>
  <c r="V35" i="17"/>
  <c r="V30" i="17"/>
  <c r="V29" i="17"/>
  <c r="V28" i="17"/>
  <c r="V26" i="17"/>
  <c r="V34" i="17"/>
  <c r="V33" i="17"/>
  <c r="V31" i="17"/>
  <c r="V27" i="17"/>
  <c r="V21" i="17"/>
  <c r="V20" i="17"/>
  <c r="V41" i="17"/>
  <c r="V39" i="17"/>
  <c r="V36" i="17"/>
  <c r="V25" i="17"/>
  <c r="V23" i="17"/>
  <c r="V22" i="17"/>
  <c r="V40" i="17"/>
  <c r="V32" i="17"/>
  <c r="V24" i="17"/>
  <c r="T446" i="17"/>
  <c r="V17" i="17"/>
  <c r="V11" i="17"/>
  <c r="V9" i="17"/>
  <c r="V8" i="17"/>
  <c r="V16" i="17"/>
  <c r="V13" i="17"/>
  <c r="J446" i="17"/>
  <c r="V12" i="17"/>
  <c r="V19" i="17"/>
  <c r="V18" i="17"/>
  <c r="M446" i="17"/>
  <c r="V5" i="17"/>
  <c r="O446" i="17"/>
  <c r="V6" i="17"/>
  <c r="V14" i="17"/>
  <c r="V4" i="17"/>
  <c r="V48" i="17"/>
  <c r="V62" i="17"/>
  <c r="V324" i="17"/>
  <c r="H46" i="16" l="1"/>
  <c r="J26" i="20"/>
  <c r="R446" i="17"/>
  <c r="K22" i="16"/>
  <c r="K28" i="16" s="1"/>
  <c r="K30" i="16" s="1"/>
  <c r="G35" i="16"/>
  <c r="J15" i="20"/>
  <c r="U446" i="17"/>
  <c r="G34" i="16"/>
  <c r="I34" i="16" s="1"/>
  <c r="J34" i="16" s="1"/>
  <c r="J12" i="20"/>
  <c r="O51" i="13"/>
  <c r="S446" i="17"/>
  <c r="O58" i="6"/>
  <c r="T324" i="18"/>
  <c r="V328" i="17"/>
  <c r="F22" i="16"/>
  <c r="F28" i="16" s="1"/>
  <c r="J22" i="16"/>
  <c r="J28" i="16" s="1"/>
  <c r="J30" i="16" s="1"/>
  <c r="F13" i="16"/>
  <c r="M22" i="16"/>
  <c r="M28" i="16" s="1"/>
  <c r="M30" i="16" s="1"/>
  <c r="I22" i="16"/>
  <c r="I28" i="16" s="1"/>
  <c r="Q448" i="17" s="1"/>
  <c r="Q450" i="17" s="1"/>
  <c r="H96" i="7"/>
  <c r="M96" i="7"/>
  <c r="C96" i="7"/>
  <c r="T325" i="18"/>
  <c r="O94" i="7"/>
  <c r="O96" i="7" s="1"/>
  <c r="V327" i="17"/>
  <c r="O120" i="4"/>
  <c r="H51" i="16"/>
  <c r="G36" i="16"/>
  <c r="I36" i="16" s="1"/>
  <c r="J36" i="16" s="1"/>
  <c r="I35" i="16"/>
  <c r="J35" i="16" s="1"/>
  <c r="H54" i="16"/>
  <c r="D327" i="17"/>
  <c r="D329" i="17"/>
  <c r="D326" i="18" s="1"/>
  <c r="D328" i="17"/>
  <c r="D325" i="18" s="1"/>
  <c r="D96" i="7"/>
  <c r="N26" i="16"/>
  <c r="E22" i="16"/>
  <c r="E28" i="16" s="1"/>
  <c r="M448" i="17" s="1"/>
  <c r="M450" i="17" s="1"/>
  <c r="F96" i="7"/>
  <c r="O38" i="12"/>
  <c r="G3" i="24"/>
  <c r="G3" i="4"/>
  <c r="G3" i="23"/>
  <c r="L28" i="16"/>
  <c r="L30" i="16" s="1"/>
  <c r="H28" i="16"/>
  <c r="H30" i="16" s="1"/>
  <c r="J38" i="20"/>
  <c r="D28" i="16"/>
  <c r="D30" i="16" s="1"/>
  <c r="B28" i="16"/>
  <c r="B30" i="16" s="1"/>
  <c r="G28" i="16"/>
  <c r="G30" i="16" s="1"/>
  <c r="C28" i="16"/>
  <c r="K448" i="17" s="1"/>
  <c r="K450" i="17" s="1"/>
  <c r="T2" i="18"/>
  <c r="N12" i="16"/>
  <c r="N13" i="16" s="1"/>
  <c r="J41" i="20"/>
  <c r="N18" i="16"/>
  <c r="J23" i="20" s="1"/>
  <c r="H48" i="16" l="1"/>
  <c r="J47" i="20"/>
  <c r="F30" i="16"/>
  <c r="H39" i="16"/>
  <c r="H44" i="16"/>
  <c r="N22" i="16"/>
  <c r="E30" i="16"/>
  <c r="T448" i="17"/>
  <c r="T450" i="17" s="1"/>
  <c r="P448" i="17"/>
  <c r="P450" i="17" s="1"/>
  <c r="N448" i="17"/>
  <c r="N450" i="17" s="1"/>
  <c r="S448" i="17"/>
  <c r="S450" i="17" s="1"/>
  <c r="L448" i="17"/>
  <c r="L450" i="17" s="1"/>
  <c r="U448" i="17"/>
  <c r="U450" i="17" s="1"/>
  <c r="J448" i="17"/>
  <c r="J450" i="17" s="1"/>
  <c r="R448" i="17"/>
  <c r="R450" i="17" s="1"/>
  <c r="C30" i="16"/>
  <c r="O448" i="17"/>
  <c r="O450" i="17" s="1"/>
  <c r="I30" i="16"/>
  <c r="H43" i="16" l="1"/>
  <c r="I43" i="16" s="1"/>
  <c r="K43" i="16" s="1"/>
  <c r="J35" i="20"/>
  <c r="N28" i="16"/>
  <c r="N30" i="16"/>
  <c r="Y42" i="16" s="1"/>
  <c r="I47" i="16" l="1"/>
  <c r="K47" i="16" s="1"/>
  <c r="I52" i="16"/>
  <c r="K52" i="16" s="1"/>
  <c r="I45" i="16"/>
  <c r="K45" i="16" s="1"/>
  <c r="I48" i="16"/>
  <c r="K48" i="16" s="1"/>
  <c r="I46" i="16"/>
  <c r="K46" i="16" s="1"/>
  <c r="I49" i="16"/>
  <c r="K49" i="16" s="1"/>
  <c r="I51" i="16"/>
  <c r="K51" i="16" s="1"/>
  <c r="I50" i="16"/>
  <c r="K50" i="16" s="1"/>
  <c r="I39" i="16"/>
  <c r="K39" i="16" s="1"/>
  <c r="E55" i="16" s="1"/>
  <c r="I54" i="16"/>
  <c r="I44" i="16"/>
  <c r="K44" i="16" s="1"/>
  <c r="H55" i="16" l="1"/>
</calcChain>
</file>

<file path=xl/sharedStrings.xml><?xml version="1.0" encoding="utf-8"?>
<sst xmlns="http://schemas.openxmlformats.org/spreadsheetml/2006/main" count="1850" uniqueCount="433">
  <si>
    <t>TOASTMASTERS INTERNATIONAL</t>
  </si>
  <si>
    <t>ANNUAL BUDGET</t>
  </si>
  <si>
    <t>DISTRICT</t>
  </si>
  <si>
    <t>Account Name</t>
  </si>
  <si>
    <t>Total</t>
  </si>
  <si>
    <t>Conference-Late registrations</t>
  </si>
  <si>
    <t>Conference-Raffle</t>
  </si>
  <si>
    <t>Conference-Other Revenue</t>
  </si>
  <si>
    <t>District Store Revenue</t>
  </si>
  <si>
    <t>Other Revenue</t>
  </si>
  <si>
    <t>Travel</t>
  </si>
  <si>
    <t>Miscellaneous Expenses</t>
  </si>
  <si>
    <t>Account #</t>
  </si>
  <si>
    <t>6005-000000</t>
  </si>
  <si>
    <t>6010-000000</t>
  </si>
  <si>
    <t>Donation Revenue</t>
  </si>
  <si>
    <t>6015-000000</t>
  </si>
  <si>
    <t>Interest Income</t>
  </si>
  <si>
    <t>6020-000000</t>
  </si>
  <si>
    <t>Miscellaneous Income</t>
  </si>
  <si>
    <t>6025-000000</t>
  </si>
  <si>
    <t>Registration &amp; Ticket Revenue</t>
  </si>
  <si>
    <t>6030-000000</t>
  </si>
  <si>
    <t>Sponsorship/Advertising Revenue</t>
  </si>
  <si>
    <t>6035-000000</t>
  </si>
  <si>
    <t>Raffle Revenue</t>
  </si>
  <si>
    <t>6040-000000</t>
  </si>
  <si>
    <t>Auction Revenue</t>
  </si>
  <si>
    <t>6045-000000</t>
  </si>
  <si>
    <t>7002-000000</t>
  </si>
  <si>
    <t>Cost of Sales Expense - District Store</t>
  </si>
  <si>
    <t>7004-000000</t>
  </si>
  <si>
    <t>Badges &amp; Pins</t>
  </si>
  <si>
    <t>7006-000000</t>
  </si>
  <si>
    <t>Educational Materials</t>
  </si>
  <si>
    <t>7008-000000</t>
  </si>
  <si>
    <t>Promotional Materials</t>
  </si>
  <si>
    <t>7010-000000</t>
  </si>
  <si>
    <t>Awards Expense (Trophies, Plaques, Ribbons &amp; Certificates)</t>
  </si>
  <si>
    <t>7012-000000</t>
  </si>
  <si>
    <t>Supplies &amp; Stationery Expense</t>
  </si>
  <si>
    <t>7014-000000</t>
  </si>
  <si>
    <t>Room Rental Event Expense</t>
  </si>
  <si>
    <t>7016-000000</t>
  </si>
  <si>
    <t>Meal Event Expense</t>
  </si>
  <si>
    <t>7018-000000</t>
  </si>
  <si>
    <t>Decorations Expense</t>
  </si>
  <si>
    <t>7020-000000</t>
  </si>
  <si>
    <t>Printing Expense</t>
  </si>
  <si>
    <t>7022-000000</t>
  </si>
  <si>
    <t>Audio Visual Expense</t>
  </si>
  <si>
    <t>7024-000000</t>
  </si>
  <si>
    <t>Newsletter Expense</t>
  </si>
  <si>
    <t>7026-000000</t>
  </si>
  <si>
    <t>Website Expense</t>
  </si>
  <si>
    <t>7028-000000</t>
  </si>
  <si>
    <t>Directory Expense</t>
  </si>
  <si>
    <t>7030-000000</t>
  </si>
  <si>
    <t>Photocopying Expense</t>
  </si>
  <si>
    <t>7032-000000</t>
  </si>
  <si>
    <t>Telephone Expense</t>
  </si>
  <si>
    <t>7034-000000</t>
  </si>
  <si>
    <t>Conference Calls &amp; Webinars Expense</t>
  </si>
  <si>
    <t>7036-000000</t>
  </si>
  <si>
    <t>Advertising Expense</t>
  </si>
  <si>
    <t>7038-000000</t>
  </si>
  <si>
    <t>Dues &amp; Association Fee Expense</t>
  </si>
  <si>
    <t>7040-000000</t>
  </si>
  <si>
    <t>Trade Show Registration Expense</t>
  </si>
  <si>
    <t>7042-000000</t>
  </si>
  <si>
    <t>Outside Contractor Expense</t>
  </si>
  <si>
    <t>7044-000000</t>
  </si>
  <si>
    <t>7046-000000</t>
  </si>
  <si>
    <t>Express Mail/Courier Expense</t>
  </si>
  <si>
    <t>7048-000000</t>
  </si>
  <si>
    <t>Equipment Purchase Expense (Less than $500)</t>
  </si>
  <si>
    <t>7050-000000</t>
  </si>
  <si>
    <t>Depreciation Expense</t>
  </si>
  <si>
    <t>7052-000000</t>
  </si>
  <si>
    <t>Maintenance &amp; Repairs Expense</t>
  </si>
  <si>
    <t>7054-000000</t>
  </si>
  <si>
    <t>7056-000000</t>
  </si>
  <si>
    <t>Convention Registration Fees Expense</t>
  </si>
  <si>
    <t>7058-000000</t>
  </si>
  <si>
    <t>Lodging Expense</t>
  </si>
  <si>
    <t>7060-000000</t>
  </si>
  <si>
    <t>Transportation - Airfare Expense</t>
  </si>
  <si>
    <t>7062-000000</t>
  </si>
  <si>
    <t>Transportation - Mileage Expense</t>
  </si>
  <si>
    <t>7064-000000</t>
  </si>
  <si>
    <t>Transportation - Taxis/Shuttle Expense</t>
  </si>
  <si>
    <t>7066-000000</t>
  </si>
  <si>
    <t>Transportation - Rail Expense</t>
  </si>
  <si>
    <t>7068-000000</t>
  </si>
  <si>
    <t>Transportation - Other Expense</t>
  </si>
  <si>
    <t>7070-000000</t>
  </si>
  <si>
    <t>Bank Charges &amp; Credit Card Fee Expense</t>
  </si>
  <si>
    <t>7072-000000</t>
  </si>
  <si>
    <t>Sales Tax Expense (incl. GST, VAT, etc.)</t>
  </si>
  <si>
    <t>7074-000000</t>
  </si>
  <si>
    <t>7076-000000</t>
  </si>
  <si>
    <t>Foreign Currency Gain/Loss - Unrealized</t>
  </si>
  <si>
    <t>7078-000000</t>
  </si>
  <si>
    <t>Food Expense</t>
  </si>
  <si>
    <t>7080-000000</t>
  </si>
  <si>
    <t>Gifts &amp; Thank Yous</t>
  </si>
  <si>
    <t>7082-000000</t>
  </si>
  <si>
    <t>Incentives</t>
  </si>
  <si>
    <t>7084-000000</t>
  </si>
  <si>
    <t>Sympathy Expense</t>
  </si>
  <si>
    <t>7086-000000</t>
  </si>
  <si>
    <t>Conference Revenue</t>
  </si>
  <si>
    <t>Fundraising Revenue</t>
  </si>
  <si>
    <t>Conference Expenses</t>
  </si>
  <si>
    <t>USD</t>
  </si>
  <si>
    <t>Total Conference Revenue</t>
  </si>
  <si>
    <t>Conference Net Income/(Loss)</t>
  </si>
  <si>
    <t>Total Fundraising Revenue</t>
  </si>
  <si>
    <t>Total Conference Expenses</t>
  </si>
  <si>
    <t>Budget Currency:</t>
  </si>
  <si>
    <t>District #:</t>
  </si>
  <si>
    <t>Fundraising Expenses</t>
  </si>
  <si>
    <t>Total Fundraising Expenses</t>
  </si>
  <si>
    <t>Fundraising Net Income/(Loss)</t>
  </si>
  <si>
    <t>District Store Net Income/(Loss)</t>
  </si>
  <si>
    <t>Conference-Sponsorship/Advertising</t>
  </si>
  <si>
    <t>Distinguished Clubs</t>
  </si>
  <si>
    <t>Training Club Officers</t>
  </si>
  <si>
    <t>Training Areas &amp; Divisions</t>
  </si>
  <si>
    <t>Education &amp; Training Expenses</t>
  </si>
  <si>
    <t>Total Speech Contest Expenses</t>
  </si>
  <si>
    <t>Administration Expenses</t>
  </si>
  <si>
    <t>Total Administration Expenses</t>
  </si>
  <si>
    <t>Travel Expenses</t>
  </si>
  <si>
    <t>Total Travel Expenses</t>
  </si>
  <si>
    <t>Keynote Speaker</t>
  </si>
  <si>
    <t>Other Member</t>
  </si>
  <si>
    <t>Account#</t>
  </si>
  <si>
    <t>Chart of Accounts - Revenue &amp; Expense Accounts Only</t>
  </si>
  <si>
    <t>BUDGET_ID</t>
  </si>
  <si>
    <t>ACCT_NO</t>
  </si>
  <si>
    <t>(PERIOD1)</t>
  </si>
  <si>
    <t>(PERIOD2)</t>
  </si>
  <si>
    <t>(PERIOD3)</t>
  </si>
  <si>
    <t>(PERIOD4)</t>
  </si>
  <si>
    <t>(PERIOD5)</t>
  </si>
  <si>
    <t>(PERIOD6)</t>
  </si>
  <si>
    <t>(PERIOD7)</t>
  </si>
  <si>
    <t>(PERIOD8)</t>
  </si>
  <si>
    <t>(PERIOD9)</t>
  </si>
  <si>
    <t>(PERIOD10)</t>
  </si>
  <si>
    <t>(PERIOD11)</t>
  </si>
  <si>
    <t>(PERIOD12)</t>
  </si>
  <si>
    <t>Reporting Code</t>
  </si>
  <si>
    <t>Cost Center</t>
  </si>
  <si>
    <t>Event Period</t>
  </si>
  <si>
    <t>Item</t>
  </si>
  <si>
    <t>District Order Flag</t>
  </si>
  <si>
    <t>Transaction Currency</t>
  </si>
  <si>
    <t>Variance</t>
  </si>
  <si>
    <t>Summary</t>
  </si>
  <si>
    <t>DEPT_ID</t>
  </si>
  <si>
    <t>LOCATION_ID</t>
  </si>
  <si>
    <t>PROJECTID</t>
  </si>
  <si>
    <t>ITEMID</t>
  </si>
  <si>
    <t>CLASSID</t>
  </si>
  <si>
    <t>D100</t>
  </si>
  <si>
    <t>D200</t>
  </si>
  <si>
    <t>D300</t>
  </si>
  <si>
    <t>Conference Registration-Member registrations</t>
  </si>
  <si>
    <t>Conference Registration-Spouse / guest registrations</t>
  </si>
  <si>
    <t>Conference Registration -Meal Events</t>
  </si>
  <si>
    <t>Conference Registration-Speech contest</t>
  </si>
  <si>
    <t>Conference Registration -Other</t>
  </si>
  <si>
    <t>R100</t>
  </si>
  <si>
    <t>R200</t>
  </si>
  <si>
    <t>R300</t>
  </si>
  <si>
    <t>R400</t>
  </si>
  <si>
    <t>R500</t>
  </si>
  <si>
    <t>R600</t>
  </si>
  <si>
    <t>Conference Registration-Training</t>
  </si>
  <si>
    <t>R700</t>
  </si>
  <si>
    <t>R800</t>
  </si>
  <si>
    <t>Fiscal Year</t>
  </si>
  <si>
    <t>FX Currency</t>
  </si>
  <si>
    <t>EUR</t>
  </si>
  <si>
    <t>CAD</t>
  </si>
  <si>
    <t>GBP</t>
  </si>
  <si>
    <t>AUD</t>
  </si>
  <si>
    <t>District Code</t>
  </si>
  <si>
    <t>Budget</t>
  </si>
  <si>
    <t>%</t>
  </si>
  <si>
    <t>F</t>
  </si>
  <si>
    <t>JPY</t>
  </si>
  <si>
    <t xml:space="preserve"> </t>
  </si>
  <si>
    <t>Date</t>
  </si>
  <si>
    <t xml:space="preserve">Membership Revenue </t>
  </si>
  <si>
    <t>(Numbers are pulled from Summary tab)</t>
  </si>
  <si>
    <t>MYR</t>
  </si>
  <si>
    <t>ZAR</t>
  </si>
  <si>
    <t>NZD</t>
  </si>
  <si>
    <t>CNY</t>
  </si>
  <si>
    <t>HKD</t>
  </si>
  <si>
    <t>IDR</t>
  </si>
  <si>
    <t>MXN</t>
  </si>
  <si>
    <t>PHP</t>
  </si>
  <si>
    <t>TWD</t>
  </si>
  <si>
    <t>SGD</t>
  </si>
  <si>
    <t xml:space="preserve">Education and Training </t>
  </si>
  <si>
    <t xml:space="preserve">Speech contests </t>
  </si>
  <si>
    <t xml:space="preserve">Administration </t>
  </si>
  <si>
    <t xml:space="preserve">Travel </t>
  </si>
  <si>
    <t>Budgeted</t>
  </si>
  <si>
    <t>Storage Expenses</t>
  </si>
  <si>
    <t>Refunds - Registration &amp; Tickets</t>
  </si>
  <si>
    <t>Refunds - Other</t>
  </si>
  <si>
    <t>JMD</t>
  </si>
  <si>
    <t>AED</t>
  </si>
  <si>
    <t>Conference-Auction</t>
  </si>
  <si>
    <t>Conference-Donation</t>
  </si>
  <si>
    <t xml:space="preserve">Fundraising Registration </t>
  </si>
  <si>
    <t>Speech Contest Revenue</t>
  </si>
  <si>
    <t xml:space="preserve">Revenue </t>
  </si>
  <si>
    <t>Expenses</t>
  </si>
  <si>
    <t>Total Speech Contest Revenue</t>
  </si>
  <si>
    <t>Speech Contest Net Income/(Loss)</t>
  </si>
  <si>
    <t>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t>
  </si>
  <si>
    <t>7088-000000</t>
  </si>
  <si>
    <t>6050-000000</t>
  </si>
  <si>
    <t>6055-000000</t>
  </si>
  <si>
    <t>Conference Refunds - Registration &amp; Tickets</t>
  </si>
  <si>
    <t>Conference Refunds - Other</t>
  </si>
  <si>
    <t>Fundraising Donations - Individual</t>
  </si>
  <si>
    <t>Fundraising Donations - Corporate</t>
  </si>
  <si>
    <t>Fundraising Donations - Other</t>
  </si>
  <si>
    <t>Fundraising Refunds - Registration &amp; Tickets</t>
  </si>
  <si>
    <t>Fundraising Refunds - Other</t>
  </si>
  <si>
    <t>Fundraising Other Revenue</t>
  </si>
  <si>
    <t>Fundraising Sponsorship/Advertising Revenue</t>
  </si>
  <si>
    <t>Fundraising Raffle Revenue</t>
  </si>
  <si>
    <t>Fundraising Auction Revenue</t>
  </si>
  <si>
    <t xml:space="preserve">    </t>
  </si>
  <si>
    <t>Conference revenue</t>
  </si>
  <si>
    <t>Fundraising revenue</t>
  </si>
  <si>
    <t>Total revenue</t>
  </si>
  <si>
    <t>Conference expense</t>
  </si>
  <si>
    <t>Fundraising expense</t>
  </si>
  <si>
    <t>Travel expense</t>
  </si>
  <si>
    <t>Administration expense</t>
  </si>
  <si>
    <t>Education &amp; training expense</t>
  </si>
  <si>
    <t>Speech contest expense</t>
  </si>
  <si>
    <t>District store expense</t>
  </si>
  <si>
    <t>Speech contest revenue</t>
  </si>
  <si>
    <t xml:space="preserve">District store revenue </t>
  </si>
  <si>
    <t>District net income/(loss)</t>
  </si>
  <si>
    <t>Remaining funds at Year-end (estimated)**</t>
  </si>
  <si>
    <t>*This amount is provided by World Headquarters in an email.</t>
  </si>
  <si>
    <t>**The goal is to budget the Remaining funds at Year-end to be as close to zero as possible without creating a loss.  This amount should not be negative.</t>
  </si>
  <si>
    <t>Expense Codes</t>
  </si>
  <si>
    <t>Equipment Rental</t>
  </si>
  <si>
    <t>**This amount is provided by World Headquarters in an email.</t>
  </si>
  <si>
    <t>Reimbursments - Registration &amp; Tickets</t>
  </si>
  <si>
    <t>Postage &amp; Shipping Expense</t>
  </si>
  <si>
    <t>Gain/Loss - Realized</t>
  </si>
  <si>
    <t>District Director</t>
  </si>
  <si>
    <t>Program Quality Director</t>
  </si>
  <si>
    <t>Club Growth Director</t>
  </si>
  <si>
    <t>Finance Manager</t>
  </si>
  <si>
    <t>Training Division &amp; Area Directors</t>
  </si>
  <si>
    <t>PR Manager</t>
  </si>
  <si>
    <t>Administration Manager</t>
  </si>
  <si>
    <t>Division Director</t>
  </si>
  <si>
    <t>Area Director</t>
  </si>
  <si>
    <t>THB</t>
  </si>
  <si>
    <t>KRW</t>
  </si>
  <si>
    <t>BRL</t>
  </si>
  <si>
    <t>TI Allocation</t>
  </si>
  <si>
    <t>Retention amount needed on June 30, 2020*</t>
  </si>
  <si>
    <t>Month Ended July 2019</t>
  </si>
  <si>
    <t>Month Ended August 2019</t>
  </si>
  <si>
    <t>Month Ended September 2019</t>
  </si>
  <si>
    <t>Month Ended October 2019</t>
  </si>
  <si>
    <t>Month Ended November 2019</t>
  </si>
  <si>
    <t>Month Ended December 2019</t>
  </si>
  <si>
    <t>Month Ended January 2020</t>
  </si>
  <si>
    <t>Month Ended February 2020</t>
  </si>
  <si>
    <t>Month Ended March 2020</t>
  </si>
  <si>
    <t>Month Ended April 2020</t>
  </si>
  <si>
    <t>Month Ended May 2020</t>
  </si>
  <si>
    <t>Month Ended June 2020</t>
  </si>
  <si>
    <t>Marketing Outside Toastmasters expense</t>
  </si>
  <si>
    <t>Public Relations expense</t>
  </si>
  <si>
    <t>Food and Meals expense</t>
  </si>
  <si>
    <t>Lodging expense</t>
  </si>
  <si>
    <t>Education and Training revenue</t>
  </si>
  <si>
    <t>Public Relations Expenses</t>
  </si>
  <si>
    <t>Speech Contest Expenses - Area</t>
  </si>
  <si>
    <t>Speech Contest Expenses - Division</t>
  </si>
  <si>
    <t>Speech Contest Expenses - District</t>
  </si>
  <si>
    <t>Marketing Outside Toastmasters Expenses</t>
  </si>
  <si>
    <t>Recognition Expense</t>
  </si>
  <si>
    <t>Recognition - Member</t>
  </si>
  <si>
    <t>Recognition - Club</t>
  </si>
  <si>
    <t>Recognition - Area</t>
  </si>
  <si>
    <t>Recognition - Division</t>
  </si>
  <si>
    <t>Recognition - District</t>
  </si>
  <si>
    <t>Club Growth Expense</t>
  </si>
  <si>
    <t>Club Growth - Building New Clubs</t>
  </si>
  <si>
    <t>Club Growth - Rebuilding New Clubs</t>
  </si>
  <si>
    <t>Club Growth - Membership Growth</t>
  </si>
  <si>
    <t>Club Growth - Membership Retention</t>
  </si>
  <si>
    <t>Club Growth - Club Coaching</t>
  </si>
  <si>
    <t>Club Growth - Other</t>
  </si>
  <si>
    <t>Total Public Relations Expenses</t>
  </si>
  <si>
    <t>Total Marketing Outside Toastmasters Expenses</t>
  </si>
  <si>
    <t>Total Recognition Expenses</t>
  </si>
  <si>
    <t>Total Club Growth Expenses</t>
  </si>
  <si>
    <t>Education and Training Revenue</t>
  </si>
  <si>
    <t>Registration-Member registrations</t>
  </si>
  <si>
    <t>Registration-Spouse / guest registrations</t>
  </si>
  <si>
    <t>Registration-Late registrations</t>
  </si>
  <si>
    <t>Registration-Meal Events</t>
  </si>
  <si>
    <t>Registration-Speech contest</t>
  </si>
  <si>
    <t>Registration-Other</t>
  </si>
  <si>
    <t>Registration-Training</t>
  </si>
  <si>
    <t>Registration-Speechcraft</t>
  </si>
  <si>
    <t>Total E &amp; T Revenue</t>
  </si>
  <si>
    <t>Total E&amp;T Net Income (Loss)</t>
  </si>
  <si>
    <t>International Officer</t>
  </si>
  <si>
    <t>2020-2021</t>
  </si>
  <si>
    <t>Food and Meal Expense</t>
  </si>
  <si>
    <t>IPDD</t>
  </si>
  <si>
    <t>Total Lodging Expenses</t>
  </si>
  <si>
    <t>Total Food and Meals Expenses</t>
  </si>
  <si>
    <t>Total E&amp;T Expenses</t>
  </si>
  <si>
    <t>Region Advisor</t>
  </si>
  <si>
    <t>TLI Expenses</t>
  </si>
  <si>
    <t>Month Ended October 2020</t>
  </si>
  <si>
    <t>Month Ended July 2020</t>
  </si>
  <si>
    <t>Month Ended August 2020</t>
  </si>
  <si>
    <t>Month Ended September 2020</t>
  </si>
  <si>
    <t>Month Ended November 2020</t>
  </si>
  <si>
    <t>Month Ended December 2020</t>
  </si>
  <si>
    <t>Month Ended January 2021</t>
  </si>
  <si>
    <t>Month Ended February 2021</t>
  </si>
  <si>
    <t>Month Ended March 2021</t>
  </si>
  <si>
    <t>Month Ended April 2021</t>
  </si>
  <si>
    <t>Month Ended May 2021</t>
  </si>
  <si>
    <t>Month Ended June 2021</t>
  </si>
  <si>
    <t>Recognition expense</t>
  </si>
  <si>
    <t>Club Growth expense</t>
  </si>
  <si>
    <t>Recognition - Member Total</t>
  </si>
  <si>
    <t>Recognition - Club Total</t>
  </si>
  <si>
    <t>Recognition - Area Total</t>
  </si>
  <si>
    <t>Recognition - Division Total</t>
  </si>
  <si>
    <t>Recognition - District Total</t>
  </si>
  <si>
    <t>Marketing Outside Toastmasters Expenses Total</t>
  </si>
  <si>
    <t>Club Growth - Building New Clubs Total</t>
  </si>
  <si>
    <t>Club Growth - Rebuilding New Clubs Total</t>
  </si>
  <si>
    <t>Club Growth - Membership Growth Total</t>
  </si>
  <si>
    <t>Club Growth - Membership Retention Total</t>
  </si>
  <si>
    <t>Club Growth - Club Coaching Total</t>
  </si>
  <si>
    <t>Club Growth - Other Total</t>
  </si>
  <si>
    <t>Distinguished Clubs Total</t>
  </si>
  <si>
    <t>Training Club Officers Total</t>
  </si>
  <si>
    <t>Training Division &amp; Area Directors Total</t>
  </si>
  <si>
    <t>Training Areas &amp; Divisions Total</t>
  </si>
  <si>
    <t>TLI Expenses Total</t>
  </si>
  <si>
    <t>ET Other Expenses</t>
  </si>
  <si>
    <t>ET Other Expenses Total</t>
  </si>
  <si>
    <t>District Director Total</t>
  </si>
  <si>
    <t>Club Growth Director Total</t>
  </si>
  <si>
    <t>Program Quality Director Total</t>
  </si>
  <si>
    <t>Finance Manager Total</t>
  </si>
  <si>
    <t>PR Manager Total</t>
  </si>
  <si>
    <t>Administration Manager Total</t>
  </si>
  <si>
    <t>Division Director Total</t>
  </si>
  <si>
    <t>Area Director Total</t>
  </si>
  <si>
    <t xml:space="preserve"> Total</t>
  </si>
  <si>
    <t>Region Advisor Total</t>
  </si>
  <si>
    <t>International Officer Total</t>
  </si>
  <si>
    <t>Keynote Speaker Total</t>
  </si>
  <si>
    <t>Other Member Total</t>
  </si>
  <si>
    <t>IPDD Total</t>
  </si>
  <si>
    <t>District Director total</t>
  </si>
  <si>
    <t>IPDD total</t>
  </si>
  <si>
    <t>International Officer total</t>
  </si>
  <si>
    <t>Total Stockholders Equity per Balance Sheet as of June 30, 2020</t>
  </si>
  <si>
    <t>Revenue</t>
  </si>
  <si>
    <t>Expense</t>
  </si>
  <si>
    <t>Net</t>
  </si>
  <si>
    <t xml:space="preserve">Policy </t>
  </si>
  <si>
    <t>Conference</t>
  </si>
  <si>
    <t>Fundraising</t>
  </si>
  <si>
    <t>District Store</t>
  </si>
  <si>
    <t xml:space="preserve">Break even </t>
  </si>
  <si>
    <t>Policy</t>
  </si>
  <si>
    <t>Education and Training</t>
  </si>
  <si>
    <t>Marketing Outside Toastmasters</t>
  </si>
  <si>
    <t>Club Growth</t>
  </si>
  <si>
    <t>Public Relations</t>
  </si>
  <si>
    <t>Recognition</t>
  </si>
  <si>
    <t>Lodging</t>
  </si>
  <si>
    <t>Food and Meals</t>
  </si>
  <si>
    <t>Speech Contest</t>
  </si>
  <si>
    <t>Administration</t>
  </si>
  <si>
    <t>Maximum Expense Type</t>
  </si>
  <si>
    <t>Minimum Expense Type</t>
  </si>
  <si>
    <t xml:space="preserve">Membership Dues Allocation </t>
  </si>
  <si>
    <t>Membership Dues Allocation</t>
  </si>
  <si>
    <t>Total Membership Dues</t>
  </si>
  <si>
    <t>SAR</t>
  </si>
  <si>
    <t>Marketing Outside of Toastmasters</t>
  </si>
  <si>
    <t xml:space="preserve">Public Relations </t>
  </si>
  <si>
    <t>District</t>
  </si>
  <si>
    <t>Following is a brief description/explanation of the estimated income and estimated expenses based on the goals outlined in the District success plan.  The white rows are not password protected.  Users may adjust the white area as necessary by adjusting the row height.  Alternatively, a separate sheet may be used. Each section of this narrative page must be completed in order for this report to be considered complete and counted as received by WHQ. There are example questions to answer in each box.  These can be deleted and replaced by your answers.</t>
  </si>
  <si>
    <t>*** Needs to be Zero or Greater</t>
  </si>
  <si>
    <t>INR</t>
  </si>
  <si>
    <t>Conference - Speaker Travel</t>
  </si>
  <si>
    <t>Lodging Expenses</t>
  </si>
  <si>
    <t xml:space="preserve">Goal is to reach at minimum Distinguished Status for membership payments.  We need to work on increased membership for all clubs and negate any loss of clubs. We are already planning the loss of several corporate clubs (due to layoffs and restructuring due to COVID, plus many corporations will not support employees/members meeting during work time duing COVID). We will need to encourage transfer of membership to other clubs when possible if a club folds. District is holding additional trainng for clubs to increase membership, including hosting Open Houses, use of Pathways, and social media to promote. We will take advantage of the new policy regarding online clubs that count toward District paid club numbers. </t>
  </si>
  <si>
    <t xml:space="preserve">There will be a higher costs for food (breakfast, lunch, dinner) because of extra COVID precautions; this is the most expensive cost for us.  We will have a club registration fee then a minimal cost for individual registration and plus members pay their own meal. Often though, members don't want to pay for the meal, just attend the conference itself. If we end up having to cancel this in-person event and go virtual, then the budget will go down drastically (will still have education sessions, etc. all virtual). If held in person, we will need to incorporate technology and equipment to live stream all events per TI directions.  Will save money on supplies that were purchased last year but not used.  Virtual speech contests may impact attendance at an in-person event. If there is a loss, it will be due to the food prices; our members are going to have to pay for the food. Venue is in northern part of the state, but we usually have had good attendance at this location.  Anticipating about 200-250 attendees. Cost is $100 per club plus $15 individual  membership (member and guest), plus the price of food. Will offer tiered pricing to encourage early registration and cost savings to individuals. Need to look for donation of printing materials.  We will use some of the supplies that were purchased for the 2020 Spring Conference that were not used due to its cancellation. </t>
  </si>
  <si>
    <t xml:space="preserve">District does NOT have a district store. </t>
  </si>
  <si>
    <t xml:space="preserve">All this focus is new this year:
Purchase of 12 "pop up" towers at cost of $1300 in second part of the year - if we can start meeting in person. 
Targeted ads on Facebook and LinkedIn, Indeed &amp; Monster.com.
Purchase a total of six Speechcraft packets (2 at a time, 3x per year). Will have them available to give to clubs use. </t>
  </si>
  <si>
    <t xml:space="preserve">Purchase an updated media list - $236.29 for the WI media outlets and $30.49 for the UP MI media outlets; this hasn’t been purchased in about 7-8 years). Will use this for PSAs and trying to get interviews during various special events during the year. 
Will offer focused videos for clubs. 
Participation in job fairs, etc. when opportunity is availa ble.
</t>
  </si>
  <si>
    <t xml:space="preserve">Focus is on training for the struggling clubs to be successful. Online demo meetings for potential new clubs. With the option now to form online clubs, it will be easier to pursue bi-lingual clubs and other clubs in the more remote parts of the district. We plan to host breakfast PR event and invite local business leaders.
</t>
  </si>
  <si>
    <t xml:space="preserve">Similar incentives as last year with some new ones (pay full year of dues and receive District Dollars if minimum of 8 members paid; pin for individuals that pay). 
Recognition is all geared toward DCP goals and District goals. 
Incentive program will be "District Dollars" for clubs to place a "Just in Time" order from the TI store. This will cut down on individual shipping costs for clubs and members. Will offer pick-up at the in person events in November and May, with several "Drive Through" pickup location spots each month. </t>
  </si>
  <si>
    <t xml:space="preserve">Online district-wide Summer TLI was offered; cost involved included a total of 30 incentives (random drawing from all attendees).
Ongoing monthly trainings (at least 2 per month) are aimed at helping all clubs (Pathways, Open Houses, conducting effective online meetings, Club Coach, Sponsor/Mentor, etc.). These are at no-cost other than using the paid Zoom accounts. 
Winter TLI will be a hybrid offering. Unable to get out the contract to have an all-virtual TLI (but two makeup TLI sessions will be offered in January and February). Room rental fee and food expenses are high. To offset these costs, we will forgo typical conference supplies (Name badges, table tents, limited agendas, no decorations) but will try to increase the fundraising (raffle drawings and 50/50 raffle) and sponsorship to offset costs. With COVID situation, planning now for about 100 attendees which is much less than the original contract of 250 attendees - we may need to dip into our reserves to cover costs. </t>
  </si>
  <si>
    <t xml:space="preserve">Holding the Evaluation &amp; International Speech Contests. 
Will order and mail certificates for Area Contest 1st, 2nd, and 3rd place winners instead of giving 1st and 2nd place trophies. 
Division and District speech contests will re-use the trophies from last year, but will order replacement plaques to be attached. Will need to mail or deliver trophies to winners. 
Participation certificates will be emailed. 
</t>
  </si>
  <si>
    <t xml:space="preserve">Because in person events have been cancelled, we still need to give out awards; postage for the first time will be high, but we will have low mileage numbers and food savings for DEC meetings and TLI session. Increased costs for Zoom licenses for Trio members and extra technology purchases throughout the year for current and future use. 
Website hosting expense this year (has been donated in previous years)
Equipment purchase expenses for in person district events (includes hand held microphone, lavalier, supplies, blue tooth speaker, possibly a 2nd projector, and misc supplies).
TI allocation has been added. Bank charges and credit card fees remain the same. </t>
  </si>
  <si>
    <t>Food will be at the DEC meetings in the 2nd part of the year; AD will be comped lunch at Spring Convention and Top 7 and DivD comped for lunch and dinner. No food costs for TLI (if held virtually).  
Budgeted food for Winter TLI. 
Budgeted food for DEC meetings in the 2nd half of the year. 
Budgeted food for the Trio at mid-year training.</t>
  </si>
  <si>
    <t xml:space="preserve">Savings from not traveling to Paris in August. Planning for Trio for Mid-Year Training. 
Mileage for DD and CGD throughout the year for new club leads and "drive through" deliveries of incentives and awards. 
Mileage reimbursement for AD and DivD in the 2nd part of year if things begin to open up and clubs have in person meetings. 
</t>
  </si>
  <si>
    <t xml:space="preserve">Nothing this year for Int'l Convention (virtual). Planning $650 for each of the Trio ($200/night plus tax) for Mid-Year Training. If mid-year training is held virtually, then no lodging costs. No lodging needed for International Convention 2020 (originally would have planned $1800 each for the Trio and IPDD for 9 nights in Paris hotel at $200/night). Planning 3 nights at $100 each for hotel in Marshfield, WI for International Director in May 2021 for Spring Convention. Planning 2 nights at $100 each for hotel in Marshfield, WI for Keynote Speaker in May 2021 for Spring Convention.   If the Winter TLI is an online session, no lodging needed. If held in person, will need 3 nights at $100 each for Region Advisor.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</si>
</sst>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 numFmtId="168" formatCode="_(* #,##0.00_);_(* \(#,##0.00\);_(* \-??_);_(@_)"/>
    <numFmt numFmtId="169" formatCode="_(* #,##0_);_(* \(#,##0\);_(* \-??_);_(@_)"/>
    <numFmt numFmtId="170" formatCode="_(\$* #,##0.00_);_(\$* \(#,##0.00\);_(\$* \-??_);_(@_)"/>
  </numFmts>
  <fonts count="50" x14ac:knownFonts="1">
    <font>
      <sz val="10"/>
      <name val="Arial"/>
    </font>
    <font>
      <sz val="10"/>
      <name val="Arial"/>
      <family val="2"/>
    </font>
    <font>
      <b/>
      <sz val="16"/>
      <name val="Arial"/>
      <family val="2"/>
    </font>
    <font>
      <sz val="16"/>
      <name val="Arial"/>
      <family val="2"/>
    </font>
    <font>
      <u val="singleAccounting"/>
      <sz val="16"/>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Verdana"/>
      <family val="2"/>
    </font>
    <font>
      <sz val="10"/>
      <name val="Tahoma"/>
      <family val="2"/>
    </font>
    <font>
      <b/>
      <u val="singleAccounting"/>
      <sz val="10"/>
      <name val="Arial"/>
      <family val="2"/>
    </font>
    <font>
      <sz val="14"/>
      <name val="Arial"/>
      <family val="2"/>
    </font>
    <font>
      <b/>
      <sz val="12"/>
      <name val="Arial"/>
      <family val="2"/>
    </font>
    <font>
      <sz val="12"/>
      <name val="Arial"/>
      <family val="2"/>
    </font>
    <font>
      <b/>
      <u val="singleAccounting"/>
      <sz val="12"/>
      <name val="Arial"/>
      <family val="2"/>
    </font>
    <font>
      <b/>
      <sz val="16"/>
      <name val="Arial"/>
      <family val="2"/>
    </font>
    <font>
      <u val="singleAccounting"/>
      <sz val="10"/>
      <name val="Arial"/>
      <family val="2"/>
    </font>
    <font>
      <u val="singleAccounting"/>
      <sz val="11"/>
      <name val="Calibri"/>
      <family val="2"/>
    </font>
    <font>
      <b/>
      <sz val="10"/>
      <name val="Arial"/>
      <family val="2"/>
    </font>
    <font>
      <b/>
      <sz val="10"/>
      <color indexed="10"/>
      <name val="Arial"/>
      <family val="2"/>
    </font>
    <font>
      <b/>
      <sz val="10"/>
      <name val="Tahoma"/>
      <family val="2"/>
    </font>
    <font>
      <b/>
      <sz val="10"/>
      <color indexed="10"/>
      <name val="Tahoma"/>
      <family val="2"/>
    </font>
    <font>
      <b/>
      <u val="singleAccounting"/>
      <sz val="10"/>
      <name val="Tahoma"/>
      <family val="2"/>
    </font>
    <font>
      <sz val="8"/>
      <name val="Tahoma"/>
      <family val="2"/>
    </font>
    <font>
      <sz val="14"/>
      <name val="Arial"/>
      <family val="2"/>
    </font>
    <font>
      <u val="singleAccounting"/>
      <sz val="10"/>
      <name val="Arial"/>
      <family val="2"/>
    </font>
    <font>
      <sz val="10"/>
      <name val="Arial"/>
      <family val="2"/>
    </font>
    <font>
      <sz val="10"/>
      <color indexed="55"/>
      <name val="Arial"/>
      <family val="2"/>
    </font>
    <font>
      <sz val="10"/>
      <color indexed="10"/>
      <name val="Arial"/>
      <family val="2"/>
    </font>
    <font>
      <sz val="10"/>
      <color rgb="FFFF0000"/>
      <name val="Arial"/>
      <family val="2"/>
    </font>
    <font>
      <sz val="10"/>
      <name val="Arial"/>
      <family val="2"/>
      <charset val="1"/>
    </font>
    <font>
      <b/>
      <sz val="10"/>
      <color rgb="FFFF0000"/>
      <name val="Arial"/>
      <family val="2"/>
      <charset val="1"/>
    </font>
    <font>
      <sz val="12"/>
      <name val="Arial"/>
      <family val="2"/>
      <charset val="1"/>
    </font>
    <font>
      <sz val="16"/>
      <name val="Arial"/>
      <family val="2"/>
      <charset val="1"/>
    </font>
    <font>
      <b/>
      <u/>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rgb="FFFFFFFF"/>
        <bgColor rgb="FFFFFFCC"/>
      </patternFill>
    </fill>
    <fill>
      <patternFill patternType="solid">
        <fgColor theme="0" tint="-0.249977111117893"/>
        <bgColor indexed="64"/>
      </patternFill>
    </fill>
    <fill>
      <patternFill patternType="solid">
        <fgColor rgb="FFFFFF00"/>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rgb="FF333333"/>
      </left>
      <right style="thin">
        <color rgb="FF333333"/>
      </right>
      <top style="thin">
        <color rgb="FF333333"/>
      </top>
      <bottom style="thin">
        <color rgb="FF333333"/>
      </bottom>
      <diagonal/>
    </border>
    <border>
      <left/>
      <right/>
      <top style="thin">
        <color indexed="64"/>
      </top>
      <bottom style="thin">
        <color indexed="64"/>
      </bottom>
      <diagonal/>
    </border>
    <border>
      <left/>
      <right/>
      <top/>
      <bottom style="thin">
        <color indexed="64"/>
      </bottom>
      <diagonal/>
    </border>
    <border>
      <left style="thin">
        <color indexed="64"/>
      </left>
      <right style="thin">
        <color rgb="FF333333"/>
      </right>
      <top style="thin">
        <color indexed="64"/>
      </top>
      <bottom style="thin">
        <color rgb="FF333333"/>
      </bottom>
      <diagonal/>
    </border>
    <border>
      <left style="thin">
        <color rgb="FF333333"/>
      </left>
      <right style="thin">
        <color rgb="FF333333"/>
      </right>
      <top style="thin">
        <color indexed="64"/>
      </top>
      <bottom style="thin">
        <color rgb="FF333333"/>
      </bottom>
      <diagonal/>
    </border>
    <border>
      <left style="thin">
        <color rgb="FF333333"/>
      </left>
      <right style="thin">
        <color indexed="64"/>
      </right>
      <top style="thin">
        <color indexed="64"/>
      </top>
      <bottom style="thin">
        <color rgb="FF333333"/>
      </bottom>
      <diagonal/>
    </border>
    <border>
      <left style="thin">
        <color indexed="64"/>
      </left>
      <right style="thin">
        <color rgb="FF333333"/>
      </right>
      <top style="thin">
        <color rgb="FF333333"/>
      </top>
      <bottom style="thin">
        <color rgb="FF333333"/>
      </bottom>
      <diagonal/>
    </border>
    <border>
      <left style="thin">
        <color rgb="FF333333"/>
      </left>
      <right style="thin">
        <color indexed="64"/>
      </right>
      <top style="thin">
        <color rgb="FF333333"/>
      </top>
      <bottom style="thin">
        <color rgb="FF33333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9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37" fontId="1" fillId="0" borderId="0"/>
    <xf numFmtId="0" fontId="1" fillId="23" borderId="7" applyNumberFormat="0" applyFont="0" applyAlignment="0" applyProtection="0"/>
    <xf numFmtId="0" fontId="19" fillId="20" borderId="8" applyNumberFormat="0" applyAlignment="0" applyProtection="0"/>
    <xf numFmtId="9" fontId="1" fillId="0" borderId="0" applyFont="0" applyFill="0" applyBorder="0" applyAlignment="0" applyProtection="0"/>
    <xf numFmtId="0" fontId="34" fillId="0" borderId="0" applyFill="0" applyBorder="0" applyProtection="0">
      <alignment horizontal="left" vertical="top"/>
    </xf>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45" fillId="0" borderId="0"/>
    <xf numFmtId="168" fontId="45" fillId="0" borderId="0" applyBorder="0" applyProtection="0"/>
    <xf numFmtId="170" fontId="45" fillId="0" borderId="0" applyBorder="0" applyProtection="0"/>
    <xf numFmtId="9" fontId="45" fillId="0" borderId="0" applyBorder="0" applyProtection="0"/>
    <xf numFmtId="0" fontId="46" fillId="0" borderId="0" applyBorder="0" applyProtection="0">
      <alignment horizontal="left" vertical="top"/>
    </xf>
    <xf numFmtId="0" fontId="1" fillId="0" borderId="0"/>
    <xf numFmtId="0" fontId="1" fillId="23" borderId="59" applyNumberFormat="0" applyFont="0" applyAlignment="0" applyProtection="0"/>
    <xf numFmtId="0" fontId="16" fillId="7" borderId="69" applyNumberFormat="0" applyAlignment="0" applyProtection="0"/>
    <xf numFmtId="0" fontId="16" fillId="7" borderId="73" applyNumberFormat="0" applyAlignment="0" applyProtection="0"/>
    <xf numFmtId="0" fontId="16" fillId="7" borderId="60" applyNumberFormat="0" applyAlignment="0" applyProtection="0"/>
    <xf numFmtId="0" fontId="1" fillId="23" borderId="63" applyNumberFormat="0" applyFont="0" applyAlignment="0" applyProtection="0"/>
    <xf numFmtId="0" fontId="16" fillId="7" borderId="58" applyNumberFormat="0" applyAlignment="0" applyProtection="0"/>
    <xf numFmtId="0" fontId="16" fillId="7" borderId="62" applyNumberFormat="0" applyAlignment="0" applyProtection="0"/>
    <xf numFmtId="0" fontId="1" fillId="23" borderId="61" applyNumberFormat="0" applyFont="0" applyAlignment="0" applyProtection="0"/>
    <xf numFmtId="0" fontId="16" fillId="7" borderId="67" applyNumberFormat="0" applyAlignment="0" applyProtection="0"/>
    <xf numFmtId="0" fontId="16" fillId="7" borderId="56" applyNumberFormat="0" applyAlignment="0" applyProtection="0"/>
    <xf numFmtId="0" fontId="9" fillId="20" borderId="50" applyNumberFormat="0" applyAlignment="0" applyProtection="0"/>
    <xf numFmtId="0" fontId="16" fillId="7" borderId="54" applyNumberFormat="0" applyAlignment="0" applyProtection="0"/>
    <xf numFmtId="0" fontId="1" fillId="23" borderId="51" applyNumberFormat="0" applyFont="0" applyAlignment="0" applyProtection="0"/>
    <xf numFmtId="0" fontId="9" fillId="20" borderId="46" applyNumberFormat="0" applyAlignment="0" applyProtection="0"/>
    <xf numFmtId="0" fontId="16" fillId="7" borderId="52" applyNumberFormat="0" applyAlignment="0" applyProtection="0"/>
    <xf numFmtId="0" fontId="16" fillId="7" borderId="46" applyNumberFormat="0" applyAlignment="0" applyProtection="0"/>
    <xf numFmtId="0" fontId="9" fillId="20" borderId="52" applyNumberFormat="0" applyAlignment="0" applyProtection="0"/>
    <xf numFmtId="0" fontId="1" fillId="23" borderId="47" applyNumberFormat="0" applyFont="0" applyAlignment="0" applyProtection="0"/>
    <xf numFmtId="0" fontId="19" fillId="20" borderId="48" applyNumberFormat="0" applyAlignment="0" applyProtection="0"/>
    <xf numFmtId="0" fontId="1" fillId="23" borderId="53" applyNumberFormat="0" applyFont="0" applyAlignment="0" applyProtection="0"/>
    <xf numFmtId="0" fontId="21" fillId="0" borderId="49" applyNumberFormat="0" applyFill="0" applyAlignment="0" applyProtection="0"/>
    <xf numFmtId="0" fontId="16" fillId="7" borderId="50" applyNumberFormat="0" applyAlignment="0" applyProtection="0"/>
    <xf numFmtId="0" fontId="1" fillId="23" borderId="55" applyNumberFormat="0" applyFont="0" applyAlignment="0" applyProtection="0"/>
    <xf numFmtId="0" fontId="1" fillId="23" borderId="57" applyNumberFormat="0" applyFont="0" applyAlignment="0" applyProtection="0"/>
    <xf numFmtId="0" fontId="16" fillId="7" borderId="71" applyNumberFormat="0" applyAlignment="0" applyProtection="0"/>
    <xf numFmtId="0" fontId="16" fillId="7" borderId="65" applyNumberFormat="0" applyAlignment="0" applyProtection="0"/>
    <xf numFmtId="0" fontId="1" fillId="23" borderId="66" applyNumberFormat="0" applyFont="0" applyAlignment="0" applyProtection="0"/>
    <xf numFmtId="0" fontId="9" fillId="20" borderId="54" applyNumberFormat="0" applyAlignment="0" applyProtection="0"/>
    <xf numFmtId="0" fontId="1" fillId="23" borderId="68" applyNumberFormat="0" applyFont="0" applyAlignment="0" applyProtection="0"/>
    <xf numFmtId="0" fontId="9" fillId="20" borderId="56" applyNumberFormat="0" applyAlignment="0" applyProtection="0"/>
    <xf numFmtId="0" fontId="1" fillId="23" borderId="70" applyNumberFormat="0" applyFont="0" applyAlignment="0" applyProtection="0"/>
    <xf numFmtId="0" fontId="9" fillId="20" borderId="58" applyNumberFormat="0" applyAlignment="0" applyProtection="0"/>
    <xf numFmtId="0" fontId="1" fillId="23" borderId="72" applyNumberFormat="0" applyFont="0" applyAlignment="0" applyProtection="0"/>
    <xf numFmtId="0" fontId="9" fillId="20" borderId="60" applyNumberFormat="0" applyAlignment="0" applyProtection="0"/>
    <xf numFmtId="0" fontId="1" fillId="23" borderId="74" applyNumberFormat="0" applyFont="0" applyAlignment="0" applyProtection="0"/>
    <xf numFmtId="0" fontId="9" fillId="20" borderId="62" applyNumberFormat="0" applyAlignment="0" applyProtection="0"/>
    <xf numFmtId="0" fontId="9" fillId="20" borderId="65" applyNumberFormat="0" applyAlignment="0" applyProtection="0"/>
    <xf numFmtId="0" fontId="9" fillId="20" borderId="67" applyNumberFormat="0" applyAlignment="0" applyProtection="0"/>
    <xf numFmtId="0" fontId="9" fillId="20" borderId="69" applyNumberFormat="0" applyAlignment="0" applyProtection="0"/>
    <xf numFmtId="0" fontId="9" fillId="20" borderId="71" applyNumberFormat="0" applyAlignment="0" applyProtection="0"/>
    <xf numFmtId="0" fontId="9" fillId="20" borderId="73" applyNumberFormat="0" applyAlignment="0" applyProtection="0"/>
  </cellStyleXfs>
  <cellXfs count="271">
    <xf numFmtId="0" fontId="0" fillId="0" borderId="0" xfId="0"/>
    <xf numFmtId="43" fontId="2" fillId="24" borderId="0" xfId="28" applyNumberFormat="1" applyFont="1" applyFill="1" applyBorder="1" applyAlignment="1" applyProtection="1">
      <alignment horizontal="right"/>
    </xf>
    <xf numFmtId="43" fontId="2" fillId="24" borderId="0" xfId="29" applyNumberFormat="1" applyFont="1" applyFill="1" applyBorder="1" applyProtection="1"/>
    <xf numFmtId="43" fontId="2" fillId="24" borderId="0" xfId="28" applyNumberFormat="1" applyFont="1" applyFill="1" applyBorder="1" applyProtection="1"/>
    <xf numFmtId="164" fontId="3" fillId="24" borderId="0" xfId="28" applyNumberFormat="1" applyFont="1" applyFill="1" applyBorder="1" applyProtection="1"/>
    <xf numFmtId="164" fontId="2" fillId="24" borderId="0" xfId="28" applyNumberFormat="1" applyFont="1" applyFill="1" applyBorder="1" applyProtection="1"/>
    <xf numFmtId="0" fontId="27" fillId="24" borderId="0" xfId="0" applyFont="1" applyFill="1" applyBorder="1" applyAlignment="1" applyProtection="1"/>
    <xf numFmtId="0" fontId="28" fillId="24" borderId="0" xfId="0" applyFont="1" applyFill="1" applyBorder="1" applyProtection="1"/>
    <xf numFmtId="164" fontId="27" fillId="24" borderId="10" xfId="28" applyNumberFormat="1" applyFont="1" applyFill="1" applyBorder="1" applyAlignment="1" applyProtection="1">
      <alignment horizontal="center" wrapText="1"/>
    </xf>
    <xf numFmtId="164" fontId="2" fillId="24" borderId="11" xfId="28" applyNumberFormat="1" applyFont="1" applyFill="1" applyBorder="1" applyProtection="1"/>
    <xf numFmtId="164" fontId="3" fillId="0" borderId="12" xfId="28" applyNumberFormat="1" applyFont="1" applyFill="1" applyBorder="1" applyProtection="1">
      <protection locked="0"/>
    </xf>
    <xf numFmtId="0" fontId="26" fillId="24" borderId="0" xfId="0" applyFont="1" applyFill="1" applyBorder="1" applyProtection="1"/>
    <xf numFmtId="0" fontId="35" fillId="24" borderId="0" xfId="0" applyFont="1" applyFill="1" applyAlignment="1" applyProtection="1">
      <alignment horizontal="center"/>
    </xf>
    <xf numFmtId="43" fontId="35" fillId="24" borderId="0" xfId="28" applyFont="1" applyFill="1" applyAlignment="1" applyProtection="1"/>
    <xf numFmtId="0" fontId="35" fillId="24" borderId="0" xfId="0" applyFont="1" applyFill="1" applyAlignment="1" applyProtection="1"/>
    <xf numFmtId="0" fontId="35" fillId="24" borderId="0" xfId="0" applyFont="1" applyFill="1" applyAlignment="1" applyProtection="1">
      <alignment horizontal="right"/>
    </xf>
    <xf numFmtId="0" fontId="24" fillId="24" borderId="0" xfId="0" applyFont="1" applyFill="1" applyBorder="1" applyProtection="1"/>
    <xf numFmtId="0" fontId="24" fillId="24" borderId="0" xfId="0" applyFont="1" applyFill="1" applyAlignment="1" applyProtection="1">
      <alignment horizontal="right"/>
    </xf>
    <xf numFmtId="0" fontId="24" fillId="24" borderId="0" xfId="0" applyFont="1" applyFill="1" applyProtection="1"/>
    <xf numFmtId="43" fontId="35" fillId="24" borderId="0" xfId="28" applyFont="1" applyFill="1" applyAlignment="1" applyProtection="1">
      <alignment horizontal="right"/>
    </xf>
    <xf numFmtId="0" fontId="35" fillId="24" borderId="0" xfId="0" applyFont="1" applyFill="1" applyBorder="1" applyAlignment="1" applyProtection="1">
      <alignment horizontal="center"/>
    </xf>
    <xf numFmtId="0" fontId="0" fillId="0" borderId="12" xfId="0" applyFill="1" applyBorder="1" applyAlignment="1" applyProtection="1">
      <alignment horizontal="center"/>
      <protection locked="0"/>
    </xf>
    <xf numFmtId="167" fontId="24" fillId="24" borderId="0" xfId="0" applyNumberFormat="1" applyFont="1" applyFill="1" applyProtection="1"/>
    <xf numFmtId="43" fontId="24" fillId="24" borderId="0" xfId="28" applyFont="1" applyFill="1" applyProtection="1"/>
    <xf numFmtId="0" fontId="24" fillId="24" borderId="0" xfId="39" applyNumberFormat="1" applyFont="1" applyFill="1" applyProtection="1"/>
    <xf numFmtId="0" fontId="36" fillId="24" borderId="0" xfId="43" applyNumberFormat="1" applyFont="1" applyFill="1" applyAlignment="1" applyProtection="1">
      <alignment horizontal="center" vertical="top"/>
    </xf>
    <xf numFmtId="0" fontId="36" fillId="24" borderId="0" xfId="43" applyNumberFormat="1" applyFont="1" applyFill="1" applyAlignment="1" applyProtection="1">
      <alignment horizontal="center"/>
    </xf>
    <xf numFmtId="0" fontId="24" fillId="24" borderId="0" xfId="0" applyFont="1" applyFill="1" applyAlignment="1" applyProtection="1"/>
    <xf numFmtId="0" fontId="24" fillId="24" borderId="0" xfId="39" applyNumberFormat="1" applyFont="1" applyFill="1" applyBorder="1" applyAlignment="1" applyProtection="1">
      <alignment horizontal="center" vertical="top" wrapText="1"/>
    </xf>
    <xf numFmtId="43" fontId="37" fillId="24" borderId="0" xfId="28" applyFont="1" applyFill="1" applyBorder="1" applyAlignment="1" applyProtection="1">
      <alignment horizontal="center"/>
    </xf>
    <xf numFmtId="43" fontId="35" fillId="24" borderId="0" xfId="39" applyNumberFormat="1" applyFont="1" applyFill="1" applyAlignment="1" applyProtection="1">
      <alignment horizontal="right"/>
    </xf>
    <xf numFmtId="164" fontId="35" fillId="24" borderId="0" xfId="39" applyNumberFormat="1" applyFont="1" applyFill="1" applyProtection="1"/>
    <xf numFmtId="164" fontId="24" fillId="24" borderId="0" xfId="39" applyNumberFormat="1" applyFont="1" applyFill="1" applyProtection="1"/>
    <xf numFmtId="164" fontId="35" fillId="24" borderId="0" xfId="39" applyNumberFormat="1" applyFont="1" applyFill="1" applyAlignment="1" applyProtection="1">
      <alignment horizontal="right"/>
    </xf>
    <xf numFmtId="164" fontId="35" fillId="24" borderId="0" xfId="28" applyNumberFormat="1" applyFont="1" applyFill="1" applyBorder="1" applyProtection="1"/>
    <xf numFmtId="0" fontId="36" fillId="24" borderId="0" xfId="43" applyNumberFormat="1" applyFont="1" applyFill="1" applyAlignment="1" applyProtection="1">
      <alignment horizontal="right" vertical="top"/>
    </xf>
    <xf numFmtId="164" fontId="24" fillId="24" borderId="0" xfId="39" applyNumberFormat="1" applyFont="1" applyFill="1" applyAlignment="1" applyProtection="1"/>
    <xf numFmtId="164" fontId="24" fillId="24" borderId="0" xfId="28" applyNumberFormat="1" applyFont="1" applyFill="1" applyAlignment="1" applyProtection="1"/>
    <xf numFmtId="164" fontId="35" fillId="24" borderId="0" xfId="39" applyNumberFormat="1" applyFont="1" applyFill="1" applyAlignment="1" applyProtection="1"/>
    <xf numFmtId="164" fontId="35" fillId="24" borderId="0" xfId="28" applyNumberFormat="1" applyFont="1" applyFill="1" applyBorder="1" applyAlignment="1" applyProtection="1"/>
    <xf numFmtId="164" fontId="36" fillId="24" borderId="0" xfId="43" applyNumberFormat="1" applyFont="1" applyFill="1" applyAlignment="1" applyProtection="1">
      <alignment vertical="top"/>
    </xf>
    <xf numFmtId="0" fontId="24" fillId="24" borderId="0" xfId="39" applyNumberFormat="1" applyFont="1" applyFill="1" applyAlignment="1" applyProtection="1">
      <alignment vertical="top" wrapText="1"/>
    </xf>
    <xf numFmtId="0" fontId="24" fillId="24" borderId="0" xfId="39" applyNumberFormat="1" applyFont="1" applyFill="1" applyAlignment="1" applyProtection="1"/>
    <xf numFmtId="43" fontId="24" fillId="24" borderId="0" xfId="28" applyFont="1" applyFill="1" applyAlignment="1" applyProtection="1"/>
    <xf numFmtId="0" fontId="35" fillId="24" borderId="0" xfId="43" applyNumberFormat="1" applyFont="1" applyFill="1" applyAlignment="1" applyProtection="1">
      <alignment horizontal="left" vertical="top"/>
    </xf>
    <xf numFmtId="0" fontId="35" fillId="24" borderId="0" xfId="39" applyNumberFormat="1" applyFont="1" applyFill="1" applyAlignment="1" applyProtection="1">
      <alignment horizontal="center" vertical="top"/>
    </xf>
    <xf numFmtId="0" fontId="0" fillId="0" borderId="0" xfId="0" applyProtection="1"/>
    <xf numFmtId="0" fontId="31" fillId="0" borderId="0" xfId="0" applyFont="1" applyProtection="1"/>
    <xf numFmtId="0" fontId="40" fillId="0" borderId="0" xfId="0" applyFont="1" applyAlignment="1" applyProtection="1">
      <alignment vertical="top"/>
    </xf>
    <xf numFmtId="0" fontId="0" fillId="0" borderId="0" xfId="0" applyAlignment="1" applyProtection="1">
      <alignment vertical="top"/>
    </xf>
    <xf numFmtId="0" fontId="23" fillId="25" borderId="0" xfId="0" applyFont="1" applyFill="1" applyAlignment="1" applyProtection="1">
      <alignment horizontal="left"/>
    </xf>
    <xf numFmtId="0" fontId="23" fillId="0" borderId="0" xfId="0" applyFont="1" applyFill="1" applyAlignment="1" applyProtection="1">
      <alignment horizontal="left"/>
    </xf>
    <xf numFmtId="0" fontId="32" fillId="0" borderId="0" xfId="0" applyFont="1" applyFill="1" applyAlignment="1" applyProtection="1">
      <alignment horizontal="center" vertical="center"/>
    </xf>
    <xf numFmtId="0" fontId="0" fillId="0" borderId="0" xfId="0" applyAlignment="1" applyProtection="1">
      <alignment horizontal="left"/>
    </xf>
    <xf numFmtId="43" fontId="0" fillId="0" borderId="0" xfId="28" applyFont="1" applyProtection="1"/>
    <xf numFmtId="43" fontId="0" fillId="0" borderId="0" xfId="0" applyNumberFormat="1" applyProtection="1"/>
    <xf numFmtId="43" fontId="0" fillId="0" borderId="10" xfId="28" applyFont="1" applyBorder="1" applyProtection="1"/>
    <xf numFmtId="0" fontId="27" fillId="24" borderId="0" xfId="0" applyFont="1" applyFill="1" applyBorder="1" applyAlignment="1" applyProtection="1">
      <alignment horizontal="center"/>
    </xf>
    <xf numFmtId="0" fontId="27" fillId="24" borderId="0" xfId="0" applyFont="1" applyFill="1" applyBorder="1" applyAlignment="1" applyProtection="1">
      <alignment horizontal="right"/>
    </xf>
    <xf numFmtId="0" fontId="27" fillId="24" borderId="0" xfId="0" applyFont="1" applyFill="1" applyProtection="1"/>
    <xf numFmtId="0" fontId="28" fillId="24" borderId="0" xfId="0" applyFont="1" applyFill="1" applyProtection="1"/>
    <xf numFmtId="164" fontId="29" fillId="24" borderId="0" xfId="28" applyNumberFormat="1" applyFont="1" applyFill="1" applyAlignment="1" applyProtection="1">
      <alignment horizontal="center" wrapText="1"/>
    </xf>
    <xf numFmtId="164" fontId="29" fillId="24" borderId="0" xfId="28" applyNumberFormat="1" applyFont="1" applyFill="1" applyAlignment="1" applyProtection="1">
      <alignment horizontal="center"/>
    </xf>
    <xf numFmtId="165" fontId="29" fillId="24" borderId="0" xfId="0" applyNumberFormat="1" applyFont="1" applyFill="1" applyAlignment="1" applyProtection="1">
      <alignment horizontal="center"/>
    </xf>
    <xf numFmtId="0" fontId="32" fillId="24" borderId="0" xfId="0" applyFont="1" applyFill="1" applyAlignment="1" applyProtection="1">
      <alignment horizontal="center" vertical="center"/>
    </xf>
    <xf numFmtId="0" fontId="3" fillId="24" borderId="0" xfId="0" applyFont="1" applyFill="1" applyBorder="1" applyProtection="1"/>
    <xf numFmtId="43" fontId="28" fillId="24" borderId="0" xfId="0" applyNumberFormat="1" applyFont="1" applyFill="1" applyBorder="1" applyProtection="1"/>
    <xf numFmtId="0" fontId="2" fillId="24" borderId="0" xfId="0" applyFont="1" applyFill="1" applyBorder="1" applyProtection="1"/>
    <xf numFmtId="0" fontId="2" fillId="24" borderId="0" xfId="0" applyFont="1" applyFill="1" applyBorder="1" applyAlignment="1" applyProtection="1">
      <alignment horizontal="center"/>
    </xf>
    <xf numFmtId="164" fontId="3" fillId="24" borderId="10" xfId="28" applyNumberFormat="1" applyFont="1" applyFill="1" applyBorder="1" applyProtection="1"/>
    <xf numFmtId="0" fontId="3" fillId="24" borderId="0" xfId="0" applyFont="1" applyFill="1" applyBorder="1" applyAlignment="1" applyProtection="1">
      <alignment horizontal="left" indent="2"/>
    </xf>
    <xf numFmtId="0" fontId="26" fillId="24" borderId="0" xfId="0" applyFont="1" applyFill="1" applyBorder="1" applyAlignment="1" applyProtection="1">
      <alignment horizontal="left" vertical="top" wrapText="1"/>
    </xf>
    <xf numFmtId="0" fontId="3" fillId="24" borderId="0" xfId="0" applyFont="1" applyFill="1" applyBorder="1" applyAlignment="1" applyProtection="1">
      <alignment horizontal="left" vertical="top" wrapText="1"/>
    </xf>
    <xf numFmtId="164" fontId="3" fillId="24" borderId="11" xfId="28" applyNumberFormat="1" applyFont="1" applyFill="1" applyBorder="1" applyProtection="1"/>
    <xf numFmtId="164" fontId="3" fillId="24" borderId="13" xfId="28" applyNumberFormat="1" applyFont="1" applyFill="1" applyBorder="1" applyProtection="1"/>
    <xf numFmtId="0" fontId="28" fillId="24" borderId="0" xfId="0" applyFont="1" applyFill="1" applyAlignment="1" applyProtection="1">
      <alignment horizontal="left" vertical="top" wrapText="1"/>
    </xf>
    <xf numFmtId="164" fontId="3" fillId="24" borderId="14" xfId="28" applyNumberFormat="1" applyFont="1" applyFill="1" applyBorder="1" applyProtection="1"/>
    <xf numFmtId="0" fontId="30" fillId="24" borderId="0" xfId="0" applyFont="1" applyFill="1" applyBorder="1" applyProtection="1"/>
    <xf numFmtId="0" fontId="26" fillId="24" borderId="0" xfId="0" applyFont="1" applyFill="1" applyBorder="1" applyAlignment="1" applyProtection="1"/>
    <xf numFmtId="164" fontId="2" fillId="24" borderId="14" xfId="28" applyNumberFormat="1" applyFont="1" applyFill="1" applyBorder="1" applyProtection="1"/>
    <xf numFmtId="164" fontId="28" fillId="24" borderId="0" xfId="0" applyNumberFormat="1" applyFont="1" applyFill="1" applyBorder="1" applyProtection="1"/>
    <xf numFmtId="164" fontId="3" fillId="24" borderId="12" xfId="28" applyNumberFormat="1" applyFont="1" applyFill="1" applyBorder="1" applyProtection="1"/>
    <xf numFmtId="164" fontId="2" fillId="24" borderId="10" xfId="28" applyNumberFormat="1" applyFont="1" applyFill="1" applyBorder="1" applyProtection="1"/>
    <xf numFmtId="164" fontId="4" fillId="24" borderId="0" xfId="28" applyNumberFormat="1" applyFont="1" applyFill="1" applyBorder="1" applyProtection="1"/>
    <xf numFmtId="164" fontId="2" fillId="24" borderId="12" xfId="28" applyNumberFormat="1" applyFont="1" applyFill="1" applyBorder="1" applyProtection="1"/>
    <xf numFmtId="164" fontId="30" fillId="24" borderId="11" xfId="28" applyNumberFormat="1" applyFont="1" applyFill="1" applyBorder="1" applyProtection="1"/>
    <xf numFmtId="0" fontId="39" fillId="24" borderId="0" xfId="0" applyFont="1" applyFill="1" applyBorder="1" applyAlignment="1" applyProtection="1">
      <alignment vertical="top" wrapText="1"/>
    </xf>
    <xf numFmtId="0" fontId="26" fillId="24" borderId="0" xfId="0" applyFont="1" applyFill="1" applyBorder="1" applyAlignment="1" applyProtection="1">
      <alignment vertical="top" wrapText="1"/>
    </xf>
    <xf numFmtId="0" fontId="3" fillId="24" borderId="0" xfId="0" applyFont="1" applyFill="1" applyBorder="1" applyAlignment="1" applyProtection="1">
      <alignment vertical="top" wrapText="1"/>
    </xf>
    <xf numFmtId="0" fontId="27" fillId="24" borderId="0" xfId="0" applyFont="1" applyFill="1" applyBorder="1" applyProtection="1"/>
    <xf numFmtId="0" fontId="33" fillId="24" borderId="0" xfId="0" applyFont="1" applyFill="1" applyAlignment="1" applyProtection="1">
      <alignment horizontal="right"/>
    </xf>
    <xf numFmtId="0" fontId="0" fillId="24" borderId="0" xfId="0" applyFill="1" applyProtection="1"/>
    <xf numFmtId="0" fontId="33" fillId="24" borderId="0" xfId="0" applyFont="1" applyFill="1" applyBorder="1" applyAlignment="1" applyProtection="1">
      <alignment horizontal="center"/>
    </xf>
    <xf numFmtId="0" fontId="38" fillId="24" borderId="0" xfId="0" applyFont="1" applyFill="1" applyProtection="1"/>
    <xf numFmtId="165" fontId="25" fillId="24" borderId="0" xfId="0" applyNumberFormat="1" applyFont="1" applyFill="1" applyAlignment="1" applyProtection="1">
      <alignment horizontal="center"/>
    </xf>
    <xf numFmtId="0" fontId="0" fillId="24" borderId="0" xfId="0" applyFill="1" applyAlignment="1" applyProtection="1">
      <alignment horizontal="center"/>
    </xf>
    <xf numFmtId="164" fontId="0" fillId="24" borderId="0" xfId="28" applyNumberFormat="1" applyFont="1" applyFill="1" applyProtection="1"/>
    <xf numFmtId="164" fontId="0" fillId="24" borderId="0" xfId="0" applyNumberFormat="1" applyFill="1" applyProtection="1"/>
    <xf numFmtId="0" fontId="0" fillId="24" borderId="0" xfId="0" applyFill="1" applyAlignment="1" applyProtection="1">
      <alignment horizontal="right"/>
    </xf>
    <xf numFmtId="0" fontId="24" fillId="24" borderId="0" xfId="0" applyFont="1" applyFill="1" applyBorder="1" applyAlignment="1" applyProtection="1">
      <alignment horizontal="left" indent="2"/>
    </xf>
    <xf numFmtId="164" fontId="0" fillId="24" borderId="11" xfId="0" applyNumberFormat="1" applyFill="1" applyBorder="1" applyProtection="1"/>
    <xf numFmtId="164" fontId="0" fillId="24" borderId="14" xfId="0" applyNumberFormat="1" applyFill="1" applyBorder="1" applyProtection="1"/>
    <xf numFmtId="0" fontId="0" fillId="24" borderId="15" xfId="0" applyFill="1" applyBorder="1" applyProtection="1"/>
    <xf numFmtId="0" fontId="0" fillId="24" borderId="16" xfId="0" applyFill="1" applyBorder="1" applyProtection="1"/>
    <xf numFmtId="0" fontId="0" fillId="24" borderId="17" xfId="0" applyFill="1" applyBorder="1" applyProtection="1"/>
    <xf numFmtId="0" fontId="0" fillId="24" borderId="0" xfId="0" applyFill="1" applyBorder="1" applyProtection="1"/>
    <xf numFmtId="0" fontId="0" fillId="24" borderId="18" xfId="0" applyFill="1" applyBorder="1" applyProtection="1"/>
    <xf numFmtId="164" fontId="0" fillId="24" borderId="0" xfId="0" applyNumberFormat="1" applyFill="1" applyBorder="1" applyProtection="1"/>
    <xf numFmtId="166" fontId="0" fillId="24" borderId="0" xfId="42" applyNumberFormat="1" applyFont="1" applyFill="1" applyBorder="1" applyProtection="1"/>
    <xf numFmtId="166" fontId="0" fillId="24" borderId="18" xfId="42" applyNumberFormat="1" applyFont="1" applyFill="1" applyBorder="1" applyProtection="1"/>
    <xf numFmtId="0" fontId="24" fillId="24" borderId="17" xfId="0" applyNumberFormat="1" applyFont="1" applyFill="1" applyBorder="1" applyProtection="1"/>
    <xf numFmtId="0" fontId="24" fillId="24" borderId="18" xfId="0" applyNumberFormat="1" applyFont="1" applyFill="1" applyBorder="1" applyAlignment="1" applyProtection="1">
      <alignment horizontal="right"/>
    </xf>
    <xf numFmtId="0" fontId="42" fillId="24" borderId="0" xfId="0" applyFont="1" applyFill="1" applyProtection="1"/>
    <xf numFmtId="43" fontId="24" fillId="24" borderId="19" xfId="0" applyNumberFormat="1" applyFont="1" applyFill="1" applyBorder="1" applyProtection="1"/>
    <xf numFmtId="0" fontId="24" fillId="24" borderId="0" xfId="28" applyNumberFormat="1" applyFont="1" applyFill="1" applyProtection="1"/>
    <xf numFmtId="0" fontId="43" fillId="24" borderId="0" xfId="0" applyFont="1" applyFill="1" applyBorder="1" applyAlignment="1" applyProtection="1">
      <alignment wrapText="1"/>
    </xf>
    <xf numFmtId="0" fontId="43" fillId="24" borderId="17" xfId="0" applyFont="1" applyFill="1" applyBorder="1" applyAlignment="1" applyProtection="1">
      <alignment wrapText="1"/>
    </xf>
    <xf numFmtId="0" fontId="24" fillId="24" borderId="20" xfId="0" applyNumberFormat="1" applyFont="1" applyFill="1" applyBorder="1" applyProtection="1"/>
    <xf numFmtId="0" fontId="0" fillId="24" borderId="21" xfId="0" applyFill="1" applyBorder="1" applyProtection="1"/>
    <xf numFmtId="0" fontId="0" fillId="24" borderId="22" xfId="0" applyFill="1" applyBorder="1" applyProtection="1"/>
    <xf numFmtId="0" fontId="0" fillId="24" borderId="20" xfId="0" applyFill="1" applyBorder="1" applyProtection="1"/>
    <xf numFmtId="0" fontId="41" fillId="24" borderId="0" xfId="0" applyFont="1" applyFill="1" applyProtection="1"/>
    <xf numFmtId="0" fontId="0" fillId="24" borderId="17" xfId="0" applyFill="1" applyBorder="1" applyAlignment="1" applyProtection="1">
      <alignment wrapText="1"/>
    </xf>
    <xf numFmtId="0" fontId="0" fillId="24" borderId="0" xfId="0" applyFill="1" applyBorder="1" applyAlignment="1" applyProtection="1">
      <alignment wrapText="1"/>
    </xf>
    <xf numFmtId="0" fontId="0" fillId="24" borderId="18" xfId="0" applyFill="1" applyBorder="1" applyAlignment="1" applyProtection="1">
      <alignment wrapText="1"/>
    </xf>
    <xf numFmtId="166" fontId="33" fillId="24" borderId="0" xfId="42" applyNumberFormat="1" applyFont="1" applyFill="1" applyBorder="1" applyProtection="1"/>
    <xf numFmtId="0" fontId="33" fillId="24" borderId="17" xfId="0" applyFont="1" applyFill="1" applyBorder="1" applyProtection="1"/>
    <xf numFmtId="0" fontId="33" fillId="24" borderId="0" xfId="0" applyFont="1" applyFill="1" applyBorder="1" applyProtection="1"/>
    <xf numFmtId="0" fontId="28" fillId="24" borderId="0" xfId="0" applyFont="1" applyFill="1" applyAlignment="1" applyProtection="1">
      <alignment horizontal="center"/>
    </xf>
    <xf numFmtId="0" fontId="0" fillId="0" borderId="0" xfId="0" applyFont="1" applyProtection="1"/>
    <xf numFmtId="0" fontId="0" fillId="0" borderId="0" xfId="0" applyNumberFormat="1" applyProtection="1"/>
    <xf numFmtId="0" fontId="44" fillId="24" borderId="17" xfId="0" applyFont="1" applyFill="1" applyBorder="1" applyProtection="1"/>
    <xf numFmtId="168" fontId="45" fillId="26" borderId="19" xfId="48" applyFont="1" applyFill="1" applyBorder="1" applyAlignment="1" applyProtection="1">
      <protection locked="0"/>
    </xf>
    <xf numFmtId="0" fontId="45" fillId="26" borderId="19" xfId="47" applyFill="1" applyBorder="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4" fontId="2" fillId="24" borderId="35" xfId="28" applyNumberFormat="1" applyFont="1" applyFill="1" applyBorder="1" applyProtection="1"/>
    <xf numFmtId="164" fontId="2" fillId="24" borderId="36" xfId="28" applyNumberFormat="1" applyFont="1" applyFill="1" applyBorder="1" applyProtection="1"/>
    <xf numFmtId="169" fontId="48" fillId="0" borderId="37" xfId="51" applyNumberFormat="1" applyFont="1" applyBorder="1" applyAlignment="1" applyProtection="1">
      <protection locked="0"/>
    </xf>
    <xf numFmtId="169" fontId="48" fillId="0" borderId="38" xfId="51" applyNumberFormat="1" applyFont="1" applyBorder="1" applyAlignment="1" applyProtection="1">
      <protection locked="0"/>
    </xf>
    <xf numFmtId="169" fontId="48" fillId="0" borderId="39" xfId="51" applyNumberFormat="1" applyFont="1" applyBorder="1" applyAlignment="1" applyProtection="1">
      <protection locked="0"/>
    </xf>
    <xf numFmtId="169" fontId="48" fillId="0" borderId="40" xfId="51" applyNumberFormat="1" applyFont="1" applyBorder="1" applyAlignment="1" applyProtection="1">
      <protection locked="0"/>
    </xf>
    <xf numFmtId="169" fontId="48" fillId="0" borderId="41" xfId="51" applyNumberFormat="1" applyFont="1" applyBorder="1" applyAlignment="1" applyProtection="1">
      <protection locked="0"/>
    </xf>
    <xf numFmtId="164" fontId="2" fillId="24" borderId="42" xfId="28" applyNumberFormat="1" applyFont="1" applyFill="1" applyBorder="1" applyProtection="1"/>
    <xf numFmtId="164" fontId="2" fillId="24" borderId="43" xfId="28" applyNumberFormat="1" applyFont="1" applyFill="1" applyBorder="1" applyProtection="1"/>
    <xf numFmtId="164" fontId="3" fillId="24" borderId="44" xfId="28" applyNumberFormat="1" applyFont="1" applyFill="1" applyBorder="1" applyProtection="1"/>
    <xf numFmtId="164" fontId="3" fillId="24" borderId="35" xfId="28" applyNumberFormat="1" applyFont="1" applyFill="1" applyBorder="1" applyProtection="1"/>
    <xf numFmtId="0" fontId="1" fillId="0" borderId="0" xfId="0" applyFont="1" applyProtection="1"/>
    <xf numFmtId="43" fontId="32" fillId="0" borderId="0" xfId="28" applyFont="1" applyFill="1" applyAlignment="1" applyProtection="1">
      <alignment horizontal="center" vertical="center"/>
    </xf>
    <xf numFmtId="43" fontId="3" fillId="24" borderId="0" xfId="28" applyFont="1" applyFill="1" applyBorder="1" applyAlignment="1" applyProtection="1">
      <alignment horizontal="left" indent="2"/>
    </xf>
    <xf numFmtId="0" fontId="1" fillId="24" borderId="17" xfId="0" applyFont="1" applyFill="1" applyBorder="1" applyProtection="1"/>
    <xf numFmtId="0" fontId="25" fillId="24" borderId="0" xfId="0" applyFont="1" applyFill="1" applyBorder="1" applyAlignment="1" applyProtection="1">
      <alignment horizontal="center"/>
    </xf>
    <xf numFmtId="0" fontId="25" fillId="24" borderId="18" xfId="0" applyFont="1" applyFill="1" applyBorder="1" applyAlignment="1" applyProtection="1">
      <alignment horizontal="center"/>
    </xf>
    <xf numFmtId="0" fontId="49" fillId="24" borderId="17" xfId="0" applyFont="1" applyFill="1" applyBorder="1" applyProtection="1"/>
    <xf numFmtId="164" fontId="1" fillId="24" borderId="0" xfId="0" applyNumberFormat="1" applyFont="1" applyFill="1" applyBorder="1" applyProtection="1"/>
    <xf numFmtId="164" fontId="25" fillId="24" borderId="0" xfId="0" applyNumberFormat="1" applyFont="1" applyFill="1" applyBorder="1" applyProtection="1"/>
    <xf numFmtId="166" fontId="49" fillId="24" borderId="0" xfId="42" applyNumberFormat="1" applyFont="1" applyFill="1" applyBorder="1" applyAlignment="1" applyProtection="1">
      <alignment horizontal="center"/>
    </xf>
    <xf numFmtId="166" fontId="1" fillId="24" borderId="18" xfId="42" applyNumberFormat="1" applyFont="1" applyFill="1" applyBorder="1" applyProtection="1"/>
    <xf numFmtId="166" fontId="49" fillId="24" borderId="18" xfId="42" applyNumberFormat="1" applyFont="1" applyFill="1" applyBorder="1" applyProtection="1"/>
    <xf numFmtId="0" fontId="43" fillId="24" borderId="0" xfId="0" applyFont="1" applyFill="1" applyBorder="1" applyAlignment="1" applyProtection="1">
      <alignment horizontal="center"/>
    </xf>
    <xf numFmtId="0" fontId="43" fillId="24" borderId="18" xfId="0" applyFont="1" applyFill="1" applyBorder="1" applyAlignment="1" applyProtection="1">
      <alignment horizontal="center"/>
    </xf>
    <xf numFmtId="0" fontId="24" fillId="27" borderId="0" xfId="0" applyFont="1" applyFill="1" applyBorder="1" applyProtection="1"/>
    <xf numFmtId="164" fontId="0" fillId="27" borderId="0" xfId="28" applyNumberFormat="1" applyFont="1" applyFill="1" applyProtection="1"/>
    <xf numFmtId="164" fontId="0" fillId="27" borderId="0" xfId="0" applyNumberFormat="1" applyFill="1" applyProtection="1"/>
    <xf numFmtId="0" fontId="0" fillId="27" borderId="0" xfId="0" applyFill="1" applyProtection="1"/>
    <xf numFmtId="164" fontId="33" fillId="24" borderId="45" xfId="0" applyNumberFormat="1" applyFont="1" applyFill="1" applyBorder="1" applyProtection="1"/>
    <xf numFmtId="164" fontId="1" fillId="24" borderId="14" xfId="0" applyNumberFormat="1" applyFont="1" applyFill="1" applyBorder="1" applyProtection="1"/>
    <xf numFmtId="164" fontId="0" fillId="24" borderId="0" xfId="28" applyNumberFormat="1" applyFont="1" applyFill="1" applyBorder="1" applyProtection="1"/>
    <xf numFmtId="0" fontId="24" fillId="27" borderId="0" xfId="39" applyNumberFormat="1" applyFont="1" applyFill="1" applyBorder="1" applyAlignment="1" applyProtection="1">
      <alignment vertical="top" wrapText="1"/>
      <protection locked="0"/>
    </xf>
    <xf numFmtId="164" fontId="0" fillId="28" borderId="14" xfId="0" applyNumberFormat="1" applyFill="1" applyBorder="1" applyProtection="1"/>
    <xf numFmtId="0" fontId="1" fillId="28" borderId="0" xfId="0" applyFont="1" applyFill="1" applyProtection="1"/>
    <xf numFmtId="0" fontId="0" fillId="28" borderId="0" xfId="0" applyFill="1" applyProtection="1"/>
    <xf numFmtId="0" fontId="1" fillId="0" borderId="12" xfId="0" applyFont="1" applyFill="1" applyBorder="1" applyAlignment="1" applyProtection="1">
      <alignment horizontal="center"/>
      <protection locked="0"/>
    </xf>
    <xf numFmtId="169" fontId="47" fillId="0" borderId="33" xfId="48" applyNumberFormat="1" applyFont="1" applyBorder="1" applyAlignment="1" applyProtection="1">
      <alignment horizontal="center" wrapText="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9" fontId="48" fillId="0" borderId="34" xfId="51" applyNumberFormat="1" applyFont="1" applyBorder="1" applyAlignment="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64"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164" fontId="3" fillId="0" borderId="32" xfId="28" applyNumberFormat="1" applyFont="1" applyFill="1" applyBorder="1" applyProtection="1">
      <protection locked="0"/>
    </xf>
    <xf numFmtId="0" fontId="0" fillId="24" borderId="15" xfId="0" applyNumberFormat="1" applyFill="1" applyBorder="1" applyAlignment="1" applyProtection="1">
      <alignment horizontal="left" vertical="center" wrapText="1"/>
    </xf>
    <xf numFmtId="0" fontId="0" fillId="24" borderId="16" xfId="0" applyNumberFormat="1" applyFill="1" applyBorder="1" applyAlignment="1" applyProtection="1">
      <alignment horizontal="left" vertical="center" wrapText="1"/>
    </xf>
    <xf numFmtId="0" fontId="0" fillId="24" borderId="23" xfId="0" applyNumberFormat="1" applyFill="1" applyBorder="1" applyAlignment="1" applyProtection="1">
      <alignment horizontal="left" vertical="center" wrapText="1"/>
    </xf>
    <xf numFmtId="0" fontId="0" fillId="24" borderId="17" xfId="0" applyNumberFormat="1" applyFill="1" applyBorder="1" applyAlignment="1" applyProtection="1">
      <alignment horizontal="left" vertical="center" wrapText="1"/>
    </xf>
    <xf numFmtId="0" fontId="0" fillId="24" borderId="0" xfId="0" applyNumberFormat="1" applyFill="1" applyBorder="1" applyAlignment="1" applyProtection="1">
      <alignment horizontal="left" vertical="center" wrapText="1"/>
    </xf>
    <xf numFmtId="0" fontId="0" fillId="24" borderId="18" xfId="0" applyNumberFormat="1" applyFill="1" applyBorder="1" applyAlignment="1" applyProtection="1">
      <alignment horizontal="left" vertical="center" wrapText="1"/>
    </xf>
    <xf numFmtId="0" fontId="0" fillId="24" borderId="20" xfId="0" applyNumberFormat="1" applyFill="1" applyBorder="1" applyAlignment="1" applyProtection="1">
      <alignment horizontal="left" vertical="center" wrapText="1"/>
    </xf>
    <xf numFmtId="0" fontId="0" fillId="24" borderId="21" xfId="0" applyNumberFormat="1" applyFill="1" applyBorder="1" applyAlignment="1" applyProtection="1">
      <alignment horizontal="left" vertical="center" wrapText="1"/>
    </xf>
    <xf numFmtId="0" fontId="0" fillId="24" borderId="22" xfId="0" applyNumberFormat="1" applyFill="1" applyBorder="1" applyAlignment="1" applyProtection="1">
      <alignment horizontal="left" vertical="center" wrapText="1"/>
    </xf>
    <xf numFmtId="0" fontId="24" fillId="0" borderId="24" xfId="0" applyNumberFormat="1" applyFont="1" applyFill="1" applyBorder="1" applyAlignment="1" applyProtection="1">
      <alignment horizontal="center"/>
      <protection locked="0"/>
    </xf>
    <xf numFmtId="0" fontId="24" fillId="0" borderId="25" xfId="0" applyNumberFormat="1" applyFont="1" applyFill="1" applyBorder="1" applyAlignment="1" applyProtection="1">
      <alignment horizontal="center"/>
      <protection locked="0"/>
    </xf>
    <xf numFmtId="0" fontId="24" fillId="0" borderId="24" xfId="0" applyNumberFormat="1" applyFont="1" applyFill="1" applyBorder="1" applyAlignment="1" applyProtection="1">
      <protection locked="0"/>
    </xf>
    <xf numFmtId="0" fontId="24" fillId="0" borderId="25" xfId="0" applyNumberFormat="1" applyFont="1" applyFill="1" applyBorder="1" applyAlignment="1" applyProtection="1">
      <protection locked="0"/>
    </xf>
    <xf numFmtId="0" fontId="24" fillId="0" borderId="15" xfId="0" applyNumberFormat="1" applyFont="1" applyFill="1" applyBorder="1" applyAlignment="1" applyProtection="1">
      <alignment horizontal="center"/>
    </xf>
    <xf numFmtId="0" fontId="24" fillId="0" borderId="23" xfId="0" applyNumberFormat="1" applyFont="1" applyFill="1" applyBorder="1" applyAlignment="1" applyProtection="1">
      <alignment horizontal="center"/>
    </xf>
    <xf numFmtId="0" fontId="24" fillId="0" borderId="20" xfId="0" applyNumberFormat="1" applyFont="1" applyFill="1" applyBorder="1" applyAlignment="1" applyProtection="1">
      <alignment horizontal="center"/>
    </xf>
    <xf numFmtId="0" fontId="24" fillId="0" borderId="22" xfId="0" applyNumberFormat="1" applyFont="1" applyFill="1" applyBorder="1" applyAlignment="1" applyProtection="1">
      <alignment horizontal="center"/>
    </xf>
    <xf numFmtId="0" fontId="43" fillId="24" borderId="0" xfId="0" applyFont="1" applyFill="1" applyBorder="1" applyAlignment="1" applyProtection="1">
      <alignment horizontal="center" wrapText="1"/>
    </xf>
    <xf numFmtId="0" fontId="43" fillId="24" borderId="18" xfId="0" applyFont="1" applyFill="1" applyBorder="1" applyAlignment="1" applyProtection="1">
      <alignment horizontal="center" wrapText="1"/>
    </xf>
    <xf numFmtId="0" fontId="43" fillId="24" borderId="21" xfId="0" applyFont="1" applyFill="1" applyBorder="1" applyAlignment="1" applyProtection="1">
      <alignment horizontal="center" wrapText="1"/>
    </xf>
    <xf numFmtId="0" fontId="43" fillId="24" borderId="22" xfId="0" applyFont="1" applyFill="1" applyBorder="1" applyAlignment="1" applyProtection="1">
      <alignment horizontal="center" wrapText="1"/>
    </xf>
    <xf numFmtId="0" fontId="44" fillId="24" borderId="17" xfId="0" applyFont="1" applyFill="1" applyBorder="1" applyAlignment="1" applyProtection="1">
      <alignment horizontal="center" wrapText="1"/>
    </xf>
    <xf numFmtId="0" fontId="44" fillId="24" borderId="0" xfId="0" applyFont="1" applyFill="1" applyBorder="1" applyAlignment="1" applyProtection="1">
      <alignment horizontal="center" wrapText="1"/>
    </xf>
    <xf numFmtId="0" fontId="44" fillId="24" borderId="20" xfId="0" applyFont="1" applyFill="1" applyBorder="1" applyAlignment="1" applyProtection="1">
      <alignment horizontal="center" wrapText="1"/>
    </xf>
    <xf numFmtId="0" fontId="44" fillId="24" borderId="21" xfId="0" applyFont="1" applyFill="1" applyBorder="1" applyAlignment="1" applyProtection="1">
      <alignment horizontal="center" wrapText="1"/>
    </xf>
    <xf numFmtId="0" fontId="0" fillId="24" borderId="15" xfId="0" applyFill="1" applyBorder="1" applyAlignment="1" applyProtection="1">
      <alignment horizontal="center"/>
    </xf>
    <xf numFmtId="0" fontId="0" fillId="24" borderId="16" xfId="0" applyFill="1" applyBorder="1" applyAlignment="1" applyProtection="1">
      <alignment horizontal="center"/>
    </xf>
    <xf numFmtId="0" fontId="0" fillId="24" borderId="23" xfId="0" applyFill="1" applyBorder="1" applyAlignment="1" applyProtection="1">
      <alignment horizontal="center"/>
    </xf>
    <xf numFmtId="0" fontId="1" fillId="24" borderId="17" xfId="0" applyFont="1" applyFill="1" applyBorder="1" applyAlignment="1" applyProtection="1">
      <alignment horizontal="left" wrapText="1"/>
    </xf>
    <xf numFmtId="0" fontId="0" fillId="24" borderId="0" xfId="0" applyFill="1" applyBorder="1" applyAlignment="1" applyProtection="1">
      <alignment horizontal="left" wrapText="1"/>
    </xf>
    <xf numFmtId="0" fontId="0" fillId="24" borderId="17" xfId="0" applyFill="1" applyBorder="1" applyAlignment="1" applyProtection="1">
      <alignment horizontal="left" wrapText="1"/>
    </xf>
    <xf numFmtId="0" fontId="0" fillId="24" borderId="16" xfId="0" quotePrefix="1" applyFill="1" applyBorder="1" applyAlignment="1" applyProtection="1">
      <alignment horizontal="center"/>
    </xf>
    <xf numFmtId="0" fontId="0" fillId="24" borderId="23" xfId="0" quotePrefix="1" applyFill="1" applyBorder="1" applyAlignment="1" applyProtection="1">
      <alignment horizontal="center"/>
    </xf>
    <xf numFmtId="0" fontId="1" fillId="24" borderId="17" xfId="0" applyFont="1" applyFill="1" applyBorder="1" applyAlignment="1" applyProtection="1">
      <alignment horizontal="left" vertical="top" wrapText="1"/>
    </xf>
    <xf numFmtId="0" fontId="41" fillId="24" borderId="0" xfId="0" applyFont="1" applyFill="1" applyBorder="1" applyAlignment="1" applyProtection="1">
      <alignment horizontal="left" vertical="top" wrapText="1"/>
    </xf>
    <xf numFmtId="0" fontId="41" fillId="24" borderId="17" xfId="0" applyFont="1" applyFill="1" applyBorder="1" applyAlignment="1" applyProtection="1">
      <alignment horizontal="left" vertical="top" wrapText="1"/>
    </xf>
    <xf numFmtId="0" fontId="1" fillId="24" borderId="17" xfId="0" applyFont="1" applyFill="1" applyBorder="1" applyAlignment="1" applyProtection="1">
      <alignment horizontal="left" vertical="center" wrapText="1"/>
    </xf>
    <xf numFmtId="0" fontId="0" fillId="24" borderId="0" xfId="0" applyFill="1" applyBorder="1" applyAlignment="1" applyProtection="1">
      <alignment horizontal="left" vertical="center" wrapText="1"/>
    </xf>
    <xf numFmtId="0" fontId="0" fillId="24" borderId="18" xfId="0" applyFill="1" applyBorder="1" applyAlignment="1" applyProtection="1">
      <alignment horizontal="left" vertical="center" wrapText="1"/>
    </xf>
    <xf numFmtId="0" fontId="0" fillId="24" borderId="17" xfId="0" applyFill="1" applyBorder="1" applyAlignment="1" applyProtection="1">
      <alignment horizontal="left" vertical="center" wrapText="1"/>
    </xf>
    <xf numFmtId="0" fontId="41" fillId="24" borderId="17" xfId="0" applyFont="1" applyFill="1" applyBorder="1" applyAlignment="1" applyProtection="1">
      <alignment horizontal="left" wrapText="1"/>
    </xf>
    <xf numFmtId="0" fontId="0" fillId="24" borderId="18" xfId="0" applyFill="1" applyBorder="1" applyAlignment="1" applyProtection="1">
      <alignment horizontal="left" wrapText="1"/>
    </xf>
    <xf numFmtId="0" fontId="24" fillId="0" borderId="26" xfId="39" applyNumberFormat="1" applyFont="1" applyFill="1" applyBorder="1" applyAlignment="1" applyProtection="1">
      <alignment vertical="top" wrapText="1"/>
      <protection locked="0"/>
    </xf>
    <xf numFmtId="0" fontId="24" fillId="0" borderId="27" xfId="39" applyNumberFormat="1" applyFont="1" applyFill="1" applyBorder="1" applyAlignment="1" applyProtection="1">
      <alignment vertical="top" wrapText="1"/>
      <protection locked="0"/>
    </xf>
    <xf numFmtId="0" fontId="24" fillId="0" borderId="28" xfId="39" applyNumberFormat="1" applyFont="1" applyFill="1" applyBorder="1" applyAlignment="1" applyProtection="1">
      <alignment vertical="top" wrapText="1"/>
      <protection locked="0"/>
    </xf>
    <xf numFmtId="0" fontId="24" fillId="24" borderId="29" xfId="39" applyNumberFormat="1" applyFont="1" applyFill="1" applyBorder="1" applyAlignment="1" applyProtection="1">
      <alignment horizontal="left" vertical="top" wrapText="1"/>
    </xf>
    <xf numFmtId="0" fontId="24" fillId="24" borderId="30" xfId="39" applyNumberFormat="1" applyFont="1" applyFill="1" applyBorder="1" applyAlignment="1" applyProtection="1">
      <alignment horizontal="left" vertical="top" wrapText="1"/>
    </xf>
    <xf numFmtId="0" fontId="24" fillId="24" borderId="31" xfId="39" applyNumberFormat="1" applyFont="1" applyFill="1" applyBorder="1" applyAlignment="1" applyProtection="1">
      <alignment horizontal="left" vertical="top" wrapText="1"/>
    </xf>
    <xf numFmtId="0" fontId="24" fillId="24" borderId="20" xfId="39" applyNumberFormat="1" applyFont="1" applyFill="1" applyBorder="1" applyAlignment="1" applyProtection="1">
      <alignment horizontal="center" vertical="top" wrapText="1"/>
    </xf>
    <xf numFmtId="0" fontId="24" fillId="24" borderId="21" xfId="39" applyNumberFormat="1" applyFont="1" applyFill="1" applyBorder="1" applyAlignment="1" applyProtection="1">
      <alignment horizontal="center" vertical="top" wrapText="1"/>
    </xf>
    <xf numFmtId="0" fontId="24" fillId="24" borderId="22" xfId="39" applyNumberFormat="1" applyFont="1" applyFill="1" applyBorder="1" applyAlignment="1" applyProtection="1">
      <alignment horizontal="center" vertical="top" wrapText="1"/>
    </xf>
    <xf numFmtId="43" fontId="27" fillId="24" borderId="26" xfId="0" applyNumberFormat="1" applyFont="1" applyFill="1" applyBorder="1" applyAlignment="1" applyProtection="1">
      <alignment horizontal="center"/>
    </xf>
    <xf numFmtId="43" fontId="27" fillId="24" borderId="27" xfId="0" applyNumberFormat="1" applyFont="1" applyFill="1" applyBorder="1" applyAlignment="1" applyProtection="1">
      <alignment horizontal="center"/>
    </xf>
    <xf numFmtId="43" fontId="27" fillId="24" borderId="28" xfId="0" applyNumberFormat="1" applyFont="1" applyFill="1" applyBorder="1" applyAlignment="1" applyProtection="1">
      <alignment horizontal="center"/>
    </xf>
  </cellXfs>
  <cellStyles count="9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10" xfId="89" xr:uid="{B629FC30-6118-4AAA-8779-E37005418BC6}"/>
    <cellStyle name="Calculation 11" xfId="90" xr:uid="{2AE109C6-AECB-427E-84F6-BF30B2E5930C}"/>
    <cellStyle name="Calculation 12" xfId="91" xr:uid="{16C20BC7-24EC-4B02-A8F1-6B10FAA9645C}"/>
    <cellStyle name="Calculation 13" xfId="92" xr:uid="{F4B198F6-2475-4DAF-AFA2-64C2C947AB6B}"/>
    <cellStyle name="Calculation 14" xfId="93" xr:uid="{DD533BD5-C9FE-42D4-AB9D-3363A90C4834}"/>
    <cellStyle name="Calculation 2" xfId="66" xr:uid="{73626D2B-C053-4F19-BD6D-FD23ACF9A22B}"/>
    <cellStyle name="Calculation 3" xfId="63" xr:uid="{691A9664-5D7D-4C88-9C9C-C66C8739DD38}"/>
    <cellStyle name="Calculation 4" xfId="69" xr:uid="{912EC8A5-B34E-4603-8BE9-0567D74C8893}"/>
    <cellStyle name="Calculation 5" xfId="80" xr:uid="{03D01126-82CD-4CF1-9D56-EB495028006B}"/>
    <cellStyle name="Calculation 6" xfId="82" xr:uid="{76E3E254-DE58-4674-B59D-B0E3425273F6}"/>
    <cellStyle name="Calculation 7" xfId="84" xr:uid="{D0A17E5D-1477-4498-A3B2-BF2280C44A4B}"/>
    <cellStyle name="Calculation 8" xfId="86" xr:uid="{F1433539-B141-4E50-87DF-88B8C06C44F4}"/>
    <cellStyle name="Calculation 9" xfId="88" xr:uid="{82862F6B-E336-4715-80D8-8EFB712E67E1}"/>
    <cellStyle name="Check Cell" xfId="27" builtinId="23" customBuiltin="1"/>
    <cellStyle name="Comma" xfId="28" builtinId="3"/>
    <cellStyle name="Comma 2" xfId="48" xr:uid="{00000000-0005-0000-0000-00001C000000}"/>
    <cellStyle name="Currency" xfId="29" builtinId="4"/>
    <cellStyle name="Currency 2" xfId="49" xr:uid="{00000000-0005-0000-0000-00001E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Input 10" xfId="78" xr:uid="{3690562A-5374-4280-82AC-0A022C34321B}"/>
    <cellStyle name="Input 11" xfId="61" xr:uid="{078E38E0-4113-4647-8932-18709DBF2133}"/>
    <cellStyle name="Input 12" xfId="54" xr:uid="{248688CE-A10A-446C-B257-9788157AE170}"/>
    <cellStyle name="Input 13" xfId="77" xr:uid="{308D7CC2-47BB-4E7F-A537-FFD1DD960A07}"/>
    <cellStyle name="Input 14" xfId="55" xr:uid="{D45A68CE-C2CF-417C-8380-BD28E1A969C4}"/>
    <cellStyle name="Input 2" xfId="68" xr:uid="{7D25E2A3-82CD-40C2-A90D-D1ADD365BC98}"/>
    <cellStyle name="Input 3" xfId="74" xr:uid="{035D81E8-BBED-43D8-B6E2-68B7E1D90A11}"/>
    <cellStyle name="Input 4" xfId="67" xr:uid="{9ED28DC9-CDE5-4A21-9EA3-7311499A4BF3}"/>
    <cellStyle name="Input 5" xfId="64" xr:uid="{CD1232A8-6915-4F7F-A49B-C0471607E475}"/>
    <cellStyle name="Input 6" xfId="62" xr:uid="{7E029253-4EED-4724-A479-7CF9F1C2F1D4}"/>
    <cellStyle name="Input 7" xfId="58" xr:uid="{6CFE4851-8E23-46D0-A8CB-30F53812AE11}"/>
    <cellStyle name="Input 8" xfId="56" xr:uid="{51D71B4C-B0E6-4618-A95E-C42ACA8D01CC}"/>
    <cellStyle name="Input 9" xfId="59" xr:uid="{8E3333C9-331A-4EB4-A735-1669F9C4DEE1}"/>
    <cellStyle name="Linked Cell" xfId="37" builtinId="24" customBuiltin="1"/>
    <cellStyle name="Neutral" xfId="38" builtinId="28" customBuiltin="1"/>
    <cellStyle name="Normal" xfId="0" builtinId="0"/>
    <cellStyle name="Normal 2" xfId="47" xr:uid="{00000000-0005-0000-0000-000029000000}"/>
    <cellStyle name="Normal 3" xfId="52" xr:uid="{9DA44003-6548-45D6-8D85-3191385A47AC}"/>
    <cellStyle name="Normal_Tickmark template" xfId="39" xr:uid="{00000000-0005-0000-0000-00002A000000}"/>
    <cellStyle name="Note" xfId="40" builtinId="10" customBuiltin="1"/>
    <cellStyle name="Note 10" xfId="79" xr:uid="{BF956BE0-64F2-4092-96DA-EF6A43CD2621}"/>
    <cellStyle name="Note 11" xfId="81" xr:uid="{4193573A-7012-43EF-805D-4977A51D6721}"/>
    <cellStyle name="Note 12" xfId="83" xr:uid="{401CCD8B-409D-4B82-A577-0881B468552C}"/>
    <cellStyle name="Note 13" xfId="85" xr:uid="{A966D713-9BA7-4111-ACB8-B6CB50484F4F}"/>
    <cellStyle name="Note 14" xfId="87" xr:uid="{E8FB0D4C-33AD-4CC2-B16F-E0333D0E4602}"/>
    <cellStyle name="Note 2" xfId="70" xr:uid="{DE85F844-E60E-4725-8DAC-B02ECE0DF065}"/>
    <cellStyle name="Note 3" xfId="65" xr:uid="{64A64702-D21C-4714-8F89-1F9B141A6FF9}"/>
    <cellStyle name="Note 4" xfId="72" xr:uid="{3587A121-DF61-4A46-B089-1E179B6EC501}"/>
    <cellStyle name="Note 5" xfId="75" xr:uid="{4BBCA370-74D8-41C7-B35B-9F0D5B7D0184}"/>
    <cellStyle name="Note 6" xfId="76" xr:uid="{D18ADDD3-8FE9-40ED-B306-A2F49EF84AB4}"/>
    <cellStyle name="Note 7" xfId="53" xr:uid="{6C4B6913-8DED-4B89-9B88-E5E2757AE426}"/>
    <cellStyle name="Note 8" xfId="60" xr:uid="{99B3C73B-B61B-4F19-8102-BE47BA2FFFA1}"/>
    <cellStyle name="Note 9" xfId="57" xr:uid="{D42197A3-B6A3-4C67-85A8-E44320724A14}"/>
    <cellStyle name="Output" xfId="41" builtinId="21" customBuiltin="1"/>
    <cellStyle name="Output 2" xfId="71" xr:uid="{736A62DE-C00E-4160-89A3-6DCC837AF4F3}"/>
    <cellStyle name="Percent" xfId="42" builtinId="5"/>
    <cellStyle name="Percent 2" xfId="50" xr:uid="{00000000-0005-0000-0000-00002E000000}"/>
    <cellStyle name="TableStyleLight1" xfId="51" xr:uid="{00000000-0005-0000-0000-00002F000000}"/>
    <cellStyle name="Tickmark" xfId="43" xr:uid="{00000000-0005-0000-0000-000030000000}"/>
    <cellStyle name="Title" xfId="44" builtinId="15" customBuiltin="1"/>
    <cellStyle name="Total" xfId="45" builtinId="25" customBuiltin="1"/>
    <cellStyle name="Total 2" xfId="73" xr:uid="{2B780ACA-B607-4F82-89AE-A00A73D3D512}"/>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28575</xdr:rowOff>
    </xdr:from>
    <xdr:to>
      <xdr:col>0</xdr:col>
      <xdr:colOff>523875</xdr:colOff>
      <xdr:row>3</xdr:row>
      <xdr:rowOff>0</xdr:rowOff>
    </xdr:to>
    <xdr:pic>
      <xdr:nvPicPr>
        <xdr:cNvPr id="1138" name="Picture 3" descr="image001">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9525</xdr:colOff>
      <xdr:row>3</xdr:row>
      <xdr:rowOff>19050</xdr:rowOff>
    </xdr:to>
    <xdr:pic>
      <xdr:nvPicPr>
        <xdr:cNvPr id="9366" name="Picture 2" descr="image001">
          <a:extLst>
            <a:ext uri="{FF2B5EF4-FFF2-40B4-BE49-F238E27FC236}">
              <a16:creationId xmlns:a16="http://schemas.microsoft.com/office/drawing/2014/main" id="{00000000-0008-0000-0900-00009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704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123825</xdr:colOff>
      <xdr:row>3</xdr:row>
      <xdr:rowOff>114300</xdr:rowOff>
    </xdr:to>
    <xdr:pic>
      <xdr:nvPicPr>
        <xdr:cNvPr id="10389" name="Picture 2" descr="image001">
          <a:extLst>
            <a:ext uri="{FF2B5EF4-FFF2-40B4-BE49-F238E27FC236}">
              <a16:creationId xmlns:a16="http://schemas.microsoft.com/office/drawing/2014/main" id="{00000000-0008-0000-0A00-00009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8191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85725</xdr:colOff>
      <xdr:row>3</xdr:row>
      <xdr:rowOff>123825</xdr:rowOff>
    </xdr:to>
    <xdr:pic>
      <xdr:nvPicPr>
        <xdr:cNvPr id="15473" name="Picture 2" descr="image001">
          <a:extLst>
            <a:ext uri="{FF2B5EF4-FFF2-40B4-BE49-F238E27FC236}">
              <a16:creationId xmlns:a16="http://schemas.microsoft.com/office/drawing/2014/main" id="{00000000-0008-0000-0B00-000071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47625</xdr:colOff>
      <xdr:row>3</xdr:row>
      <xdr:rowOff>133350</xdr:rowOff>
    </xdr:to>
    <xdr:pic>
      <xdr:nvPicPr>
        <xdr:cNvPr id="16498" name="Picture 2" descr="image001">
          <a:extLst>
            <a:ext uri="{FF2B5EF4-FFF2-40B4-BE49-F238E27FC236}">
              <a16:creationId xmlns:a16="http://schemas.microsoft.com/office/drawing/2014/main" id="{00000000-0008-0000-0C00-000072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2" name="Picture 2" descr="image001">
          <a:extLst>
            <a:ext uri="{FF2B5EF4-FFF2-40B4-BE49-F238E27FC236}">
              <a16:creationId xmlns:a16="http://schemas.microsoft.com/office/drawing/2014/main" id="{120CEABE-1B37-4BDC-ACED-1857AFBD3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17512" name="Picture 2" descr="image001">
          <a:extLst>
            <a:ext uri="{FF2B5EF4-FFF2-40B4-BE49-F238E27FC236}">
              <a16:creationId xmlns:a16="http://schemas.microsoft.com/office/drawing/2014/main" id="{00000000-0008-0000-0D00-000068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2" name="Picture 2" descr="image001">
          <a:extLst>
            <a:ext uri="{FF2B5EF4-FFF2-40B4-BE49-F238E27FC236}">
              <a16:creationId xmlns:a16="http://schemas.microsoft.com/office/drawing/2014/main" id="{ADBFA221-6D88-4B4E-8980-7FDA0CA08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390525</xdr:colOff>
      <xdr:row>3</xdr:row>
      <xdr:rowOff>9525</xdr:rowOff>
    </xdr:to>
    <xdr:pic>
      <xdr:nvPicPr>
        <xdr:cNvPr id="2151" name="Picture 2" descr="image001">
          <a:extLst>
            <a:ext uri="{FF2B5EF4-FFF2-40B4-BE49-F238E27FC236}">
              <a16:creationId xmlns:a16="http://schemas.microsoft.com/office/drawing/2014/main" id="{00000000-0008-0000-01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66675</xdr:rowOff>
    </xdr:from>
    <xdr:to>
      <xdr:col>0</xdr:col>
      <xdr:colOff>628650</xdr:colOff>
      <xdr:row>2</xdr:row>
      <xdr:rowOff>180975</xdr:rowOff>
    </xdr:to>
    <xdr:pic>
      <xdr:nvPicPr>
        <xdr:cNvPr id="3188" name="Picture 2" descr="image001">
          <a:extLst>
            <a:ext uri="{FF2B5EF4-FFF2-40B4-BE49-F238E27FC236}">
              <a16:creationId xmlns:a16="http://schemas.microsoft.com/office/drawing/2014/main" id="{00000000-0008-0000-02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5905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0</xdr:row>
      <xdr:rowOff>0</xdr:rowOff>
    </xdr:from>
    <xdr:to>
      <xdr:col>0</xdr:col>
      <xdr:colOff>742950</xdr:colOff>
      <xdr:row>2</xdr:row>
      <xdr:rowOff>190500</xdr:rowOff>
    </xdr:to>
    <xdr:pic>
      <xdr:nvPicPr>
        <xdr:cNvPr id="3189" name="Picture 3" descr="image001">
          <a:extLst>
            <a:ext uri="{FF2B5EF4-FFF2-40B4-BE49-F238E27FC236}">
              <a16:creationId xmlns:a16="http://schemas.microsoft.com/office/drawing/2014/main" id="{00000000-0008-0000-02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7048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142875</xdr:colOff>
      <xdr:row>4</xdr:row>
      <xdr:rowOff>19050</xdr:rowOff>
    </xdr:to>
    <xdr:pic>
      <xdr:nvPicPr>
        <xdr:cNvPr id="4216" name="Picture 3" descr="image001">
          <a:extLst>
            <a:ext uri="{FF2B5EF4-FFF2-40B4-BE49-F238E27FC236}">
              <a16:creationId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xdr:colOff>
      <xdr:row>3</xdr:row>
      <xdr:rowOff>66675</xdr:rowOff>
    </xdr:to>
    <xdr:pic>
      <xdr:nvPicPr>
        <xdr:cNvPr id="7282" name="Picture 2" descr="image001">
          <a:extLst>
            <a:ext uri="{FF2B5EF4-FFF2-40B4-BE49-F238E27FC236}">
              <a16:creationId xmlns:a16="http://schemas.microsoft.com/office/drawing/2014/main" id="{00000000-0008-0000-0400-00007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xdr:colOff>
      <xdr:row>3</xdr:row>
      <xdr:rowOff>85725</xdr:rowOff>
    </xdr:to>
    <xdr:pic>
      <xdr:nvPicPr>
        <xdr:cNvPr id="8295" name="Picture 2" descr="image001">
          <a:extLst>
            <a:ext uri="{FF2B5EF4-FFF2-40B4-BE49-F238E27FC236}">
              <a16:creationId xmlns:a16="http://schemas.microsoft.com/office/drawing/2014/main" id="{00000000-0008-0000-0600-00006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14445" name="Picture 2" descr="image001">
          <a:extLst>
            <a:ext uri="{FF2B5EF4-FFF2-40B4-BE49-F238E27FC236}">
              <a16:creationId xmlns:a16="http://schemas.microsoft.com/office/drawing/2014/main" id="{00000000-0008-0000-0800-00006D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2" name="Picture 2" descr="image001">
          <a:extLst>
            <a:ext uri="{FF2B5EF4-FFF2-40B4-BE49-F238E27FC236}">
              <a16:creationId xmlns:a16="http://schemas.microsoft.com/office/drawing/2014/main" id="{932039EA-4A0F-4556-B16F-59416A0D4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2" name="Picture 2" descr="image001">
          <a:extLst>
            <a:ext uri="{FF2B5EF4-FFF2-40B4-BE49-F238E27FC236}">
              <a16:creationId xmlns:a16="http://schemas.microsoft.com/office/drawing/2014/main" id="{25412FAD-3DCC-40AB-B3BE-DB87AE6CD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wingrove/Desktop/NewNew/Annual%20Budget%20Template%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arrative"/>
      <sheetName val="Membership Revenue"/>
      <sheetName val="Conferences"/>
      <sheetName val="Fundraising"/>
      <sheetName val="TLI"/>
      <sheetName val="District Store"/>
      <sheetName val="Other Revenue"/>
      <sheetName val="Marketing"/>
      <sheetName val="CPR"/>
      <sheetName val="ET"/>
      <sheetName val="SC"/>
      <sheetName val="Admin"/>
      <sheetName val="Travel"/>
      <sheetName val="Other Expense"/>
      <sheetName val="Chart of Accounts"/>
      <sheetName val="Upload Sheet Pull"/>
      <sheetName val="Upload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29"/>
  <sheetViews>
    <sheetView zoomScale="90" zoomScaleNormal="90" workbookViewId="0">
      <pane xSplit="1" ySplit="6" topLeftCell="B25" activePane="bottomRight" state="frozen"/>
      <selection activeCell="B1" sqref="B1"/>
      <selection pane="topRight" activeCell="B1" sqref="B1"/>
      <selection pane="bottomLeft" activeCell="B1" sqref="B1"/>
      <selection pane="bottomRight" activeCell="N7" sqref="N7"/>
    </sheetView>
  </sheetViews>
  <sheetFormatPr defaultRowHeight="12.75" x14ac:dyDescent="0.2"/>
  <cols>
    <col min="1" max="1" width="34.42578125" style="91" customWidth="1"/>
    <col min="2" max="13" width="12.28515625" style="91" customWidth="1"/>
    <col min="14" max="14" width="15.140625" style="91" customWidth="1"/>
    <col min="15" max="21" width="9.140625" style="91"/>
    <col min="22" max="22" width="9.140625" style="91" customWidth="1"/>
    <col min="23" max="26" width="9.140625" style="91" hidden="1" customWidth="1"/>
    <col min="27" max="27" width="11.7109375" style="91" hidden="1" customWidth="1"/>
    <col min="28" max="28" width="11.140625" style="91" hidden="1" customWidth="1"/>
    <col min="29" max="29" width="9.140625" style="91" customWidth="1"/>
    <col min="30" max="16384" width="9.140625" style="91"/>
  </cols>
  <sheetData>
    <row r="1" spans="1:29" x14ac:dyDescent="0.2">
      <c r="A1" s="90" t="s">
        <v>120</v>
      </c>
      <c r="B1" s="21">
        <v>35</v>
      </c>
      <c r="AC1" s="121" t="s">
        <v>194</v>
      </c>
    </row>
    <row r="2" spans="1:29" x14ac:dyDescent="0.2">
      <c r="A2" s="90" t="s">
        <v>119</v>
      </c>
      <c r="B2" s="175" t="s">
        <v>114</v>
      </c>
    </row>
    <row r="3" spans="1:29" x14ac:dyDescent="0.2">
      <c r="A3" s="90" t="s">
        <v>183</v>
      </c>
      <c r="B3" s="92" t="s">
        <v>329</v>
      </c>
    </row>
    <row r="4" spans="1:29" x14ac:dyDescent="0.2">
      <c r="A4" s="90"/>
    </row>
    <row r="5" spans="1:29" x14ac:dyDescent="0.2">
      <c r="A5" s="93" t="s">
        <v>194</v>
      </c>
    </row>
    <row r="6" spans="1:29" ht="15" x14ac:dyDescent="0.35">
      <c r="B6" s="94">
        <v>44043</v>
      </c>
      <c r="C6" s="94">
        <v>44073</v>
      </c>
      <c r="D6" s="94">
        <v>44103</v>
      </c>
      <c r="E6" s="94">
        <v>44133</v>
      </c>
      <c r="F6" s="94">
        <v>44163</v>
      </c>
      <c r="G6" s="94">
        <v>44193</v>
      </c>
      <c r="H6" s="94">
        <v>44223</v>
      </c>
      <c r="I6" s="94">
        <v>44253</v>
      </c>
      <c r="J6" s="94">
        <v>44283</v>
      </c>
      <c r="K6" s="94">
        <v>44313</v>
      </c>
      <c r="L6" s="94">
        <v>44343</v>
      </c>
      <c r="M6" s="94">
        <v>44373</v>
      </c>
      <c r="N6" s="94" t="s">
        <v>4</v>
      </c>
      <c r="AA6" s="91" t="s">
        <v>189</v>
      </c>
      <c r="AB6" s="95" t="s">
        <v>184</v>
      </c>
    </row>
    <row r="7" spans="1:29" x14ac:dyDescent="0.2">
      <c r="A7" s="16" t="s">
        <v>408</v>
      </c>
      <c r="B7" s="96">
        <f>'Membership Dues Allocation '!C7</f>
        <v>201</v>
      </c>
      <c r="C7" s="96">
        <f>'Membership Dues Allocation '!D7</f>
        <v>873</v>
      </c>
      <c r="D7" s="96">
        <f>'Membership Dues Allocation '!E7</f>
        <v>12126</v>
      </c>
      <c r="E7" s="96">
        <f>'Membership Dues Allocation '!F7</f>
        <v>1717</v>
      </c>
      <c r="F7" s="96">
        <f>'Membership Dues Allocation '!G7</f>
        <v>606</v>
      </c>
      <c r="G7" s="96">
        <f>'Membership Dues Allocation '!H7</f>
        <v>224</v>
      </c>
      <c r="H7" s="96">
        <f>'Membership Dues Allocation '!I7</f>
        <v>513</v>
      </c>
      <c r="I7" s="96">
        <f>'Membership Dues Allocation '!J7</f>
        <v>2030</v>
      </c>
      <c r="J7" s="96">
        <f>'Membership Dues Allocation '!K7</f>
        <v>12502</v>
      </c>
      <c r="K7" s="96">
        <f>'Membership Dues Allocation '!L7</f>
        <v>1770</v>
      </c>
      <c r="L7" s="96">
        <f>'Membership Dues Allocation '!M7</f>
        <v>831</v>
      </c>
      <c r="M7" s="96">
        <f>'Membership Dues Allocation '!N7</f>
        <v>1121</v>
      </c>
      <c r="N7" s="97">
        <f t="shared" ref="N7:N12" si="0">SUM(B7:M7)</f>
        <v>34514</v>
      </c>
      <c r="AA7" s="98" t="s">
        <v>192</v>
      </c>
      <c r="AB7" s="91" t="s">
        <v>114</v>
      </c>
    </row>
    <row r="8" spans="1:29" x14ac:dyDescent="0.2">
      <c r="A8" s="16" t="s">
        <v>242</v>
      </c>
      <c r="B8" s="96">
        <f>Conferences!C24</f>
        <v>0</v>
      </c>
      <c r="C8" s="96">
        <f>Conferences!D24</f>
        <v>0</v>
      </c>
      <c r="D8" s="96">
        <f>Conferences!E24</f>
        <v>0</v>
      </c>
      <c r="E8" s="96">
        <f>Conferences!F24</f>
        <v>0</v>
      </c>
      <c r="F8" s="96">
        <f>Conferences!G24</f>
        <v>0</v>
      </c>
      <c r="G8" s="96">
        <f>Conferences!H24</f>
        <v>0</v>
      </c>
      <c r="H8" s="96">
        <f>Conferences!I24</f>
        <v>0</v>
      </c>
      <c r="I8" s="96">
        <f>Conferences!J24</f>
        <v>0</v>
      </c>
      <c r="J8" s="96">
        <f>Conferences!K24</f>
        <v>0</v>
      </c>
      <c r="K8" s="96">
        <f>Conferences!L24</f>
        <v>0</v>
      </c>
      <c r="L8" s="96">
        <f>Conferences!M24</f>
        <v>26150</v>
      </c>
      <c r="M8" s="96">
        <f>Conferences!N24</f>
        <v>0</v>
      </c>
      <c r="N8" s="97">
        <f t="shared" si="0"/>
        <v>26150</v>
      </c>
      <c r="AA8" s="91">
        <v>1</v>
      </c>
      <c r="AB8" s="91" t="s">
        <v>217</v>
      </c>
    </row>
    <row r="9" spans="1:29" x14ac:dyDescent="0.2">
      <c r="A9" s="16" t="s">
        <v>243</v>
      </c>
      <c r="B9" s="96">
        <f>Fundraising!C20</f>
        <v>0</v>
      </c>
      <c r="C9" s="96">
        <f>Fundraising!D20</f>
        <v>0</v>
      </c>
      <c r="D9" s="96">
        <f>Fundraising!E20</f>
        <v>0</v>
      </c>
      <c r="E9" s="96">
        <f>Fundraising!F20</f>
        <v>0</v>
      </c>
      <c r="F9" s="96">
        <f>Fundraising!G20</f>
        <v>0</v>
      </c>
      <c r="G9" s="96">
        <f>Fundraising!H20</f>
        <v>0</v>
      </c>
      <c r="H9" s="96">
        <f>Fundraising!I20</f>
        <v>0</v>
      </c>
      <c r="I9" s="96">
        <f>Fundraising!J20</f>
        <v>0</v>
      </c>
      <c r="J9" s="96">
        <f>Fundraising!K20</f>
        <v>0</v>
      </c>
      <c r="K9" s="96">
        <f>Fundraising!L20</f>
        <v>0</v>
      </c>
      <c r="L9" s="96">
        <f>Fundraising!M20</f>
        <v>0</v>
      </c>
      <c r="M9" s="96">
        <f>Fundraising!N20</f>
        <v>0</v>
      </c>
      <c r="N9" s="97">
        <f t="shared" si="0"/>
        <v>0</v>
      </c>
      <c r="AA9" s="91">
        <v>2</v>
      </c>
      <c r="AB9" s="91" t="s">
        <v>188</v>
      </c>
    </row>
    <row r="10" spans="1:29" x14ac:dyDescent="0.2">
      <c r="A10" s="16" t="s">
        <v>294</v>
      </c>
      <c r="B10" s="96">
        <f>'Education and Training'!C24</f>
        <v>0</v>
      </c>
      <c r="C10" s="96">
        <f>'Education and Training'!D24</f>
        <v>0</v>
      </c>
      <c r="D10" s="96">
        <f>'Education and Training'!E24</f>
        <v>0</v>
      </c>
      <c r="E10" s="96">
        <f>'Education and Training'!F24</f>
        <v>0</v>
      </c>
      <c r="F10" s="96">
        <f>'Education and Training'!G24</f>
        <v>2800</v>
      </c>
      <c r="G10" s="96">
        <f>'Education and Training'!H24</f>
        <v>0</v>
      </c>
      <c r="H10" s="96">
        <f>'Education and Training'!I24</f>
        <v>0</v>
      </c>
      <c r="I10" s="96">
        <f>'Education and Training'!J24</f>
        <v>0</v>
      </c>
      <c r="J10" s="96">
        <f>'Education and Training'!K24</f>
        <v>0</v>
      </c>
      <c r="K10" s="96">
        <f>'Education and Training'!L24</f>
        <v>0</v>
      </c>
      <c r="L10" s="96">
        <f>'Education and Training'!M24</f>
        <v>0</v>
      </c>
      <c r="M10" s="96">
        <f>'Education and Training'!N24</f>
        <v>0</v>
      </c>
      <c r="N10" s="97">
        <f t="shared" si="0"/>
        <v>2800</v>
      </c>
      <c r="AA10" s="91">
        <v>3</v>
      </c>
      <c r="AB10" s="91" t="s">
        <v>275</v>
      </c>
    </row>
    <row r="11" spans="1:29" x14ac:dyDescent="0.2">
      <c r="A11" s="16" t="s">
        <v>253</v>
      </c>
      <c r="B11" s="96">
        <f>'District Store'!C8</f>
        <v>0</v>
      </c>
      <c r="C11" s="96">
        <f>'District Store'!D8</f>
        <v>0</v>
      </c>
      <c r="D11" s="96">
        <f>'District Store'!E8</f>
        <v>0</v>
      </c>
      <c r="E11" s="96">
        <f>'District Store'!F8</f>
        <v>0</v>
      </c>
      <c r="F11" s="96">
        <f>'District Store'!G8</f>
        <v>0</v>
      </c>
      <c r="G11" s="96">
        <f>'District Store'!H8</f>
        <v>0</v>
      </c>
      <c r="H11" s="96">
        <f>'District Store'!I8</f>
        <v>0</v>
      </c>
      <c r="I11" s="96">
        <f>'District Store'!J8</f>
        <v>0</v>
      </c>
      <c r="J11" s="96">
        <f>'District Store'!K8</f>
        <v>0</v>
      </c>
      <c r="K11" s="96">
        <f>'District Store'!L8</f>
        <v>0</v>
      </c>
      <c r="L11" s="96">
        <f>'District Store'!M8</f>
        <v>0</v>
      </c>
      <c r="M11" s="96">
        <f>'District Store'!N8</f>
        <v>0</v>
      </c>
      <c r="N11" s="97">
        <f t="shared" si="0"/>
        <v>0</v>
      </c>
      <c r="AA11" s="91">
        <v>4</v>
      </c>
      <c r="AB11" s="91" t="s">
        <v>186</v>
      </c>
    </row>
    <row r="12" spans="1:29" x14ac:dyDescent="0.2">
      <c r="A12" s="16" t="s">
        <v>252</v>
      </c>
      <c r="B12" s="96">
        <f>'Speech Contest'!C17</f>
        <v>0</v>
      </c>
      <c r="C12" s="96">
        <f>'Speech Contest'!D17</f>
        <v>0</v>
      </c>
      <c r="D12" s="96">
        <f>'Speech Contest'!E17</f>
        <v>0</v>
      </c>
      <c r="E12" s="96">
        <f>'Speech Contest'!F17</f>
        <v>0</v>
      </c>
      <c r="F12" s="96">
        <f>'Speech Contest'!G17</f>
        <v>0</v>
      </c>
      <c r="G12" s="96">
        <f>'Speech Contest'!H17</f>
        <v>0</v>
      </c>
      <c r="H12" s="96">
        <f>'Speech Contest'!I17</f>
        <v>0</v>
      </c>
      <c r="I12" s="96">
        <f>'Speech Contest'!J17</f>
        <v>0</v>
      </c>
      <c r="J12" s="96">
        <f>'Speech Contest'!K17</f>
        <v>0</v>
      </c>
      <c r="K12" s="96">
        <f>'Speech Contest'!L17</f>
        <v>0</v>
      </c>
      <c r="L12" s="96">
        <f>'Speech Contest'!M17</f>
        <v>0</v>
      </c>
      <c r="M12" s="96">
        <f>'Speech Contest'!N17</f>
        <v>0</v>
      </c>
      <c r="N12" s="97">
        <f t="shared" si="0"/>
        <v>0</v>
      </c>
      <c r="AA12" s="91">
        <v>5</v>
      </c>
      <c r="AB12" s="91" t="s">
        <v>201</v>
      </c>
    </row>
    <row r="13" spans="1:29" x14ac:dyDescent="0.2">
      <c r="A13" s="99" t="s">
        <v>244</v>
      </c>
      <c r="B13" s="100">
        <f t="shared" ref="B13:N13" si="1">SUM(B7:B12)</f>
        <v>201</v>
      </c>
      <c r="C13" s="100">
        <f t="shared" si="1"/>
        <v>873</v>
      </c>
      <c r="D13" s="100">
        <f t="shared" si="1"/>
        <v>12126</v>
      </c>
      <c r="E13" s="100">
        <f t="shared" si="1"/>
        <v>1717</v>
      </c>
      <c r="F13" s="100">
        <f t="shared" si="1"/>
        <v>3406</v>
      </c>
      <c r="G13" s="100">
        <f t="shared" si="1"/>
        <v>224</v>
      </c>
      <c r="H13" s="100">
        <f t="shared" si="1"/>
        <v>513</v>
      </c>
      <c r="I13" s="100">
        <f t="shared" si="1"/>
        <v>2030</v>
      </c>
      <c r="J13" s="100">
        <f t="shared" si="1"/>
        <v>12502</v>
      </c>
      <c r="K13" s="100">
        <f t="shared" si="1"/>
        <v>1770</v>
      </c>
      <c r="L13" s="100">
        <f t="shared" si="1"/>
        <v>26981</v>
      </c>
      <c r="M13" s="100">
        <f t="shared" si="1"/>
        <v>1121</v>
      </c>
      <c r="N13" s="100">
        <f t="shared" si="1"/>
        <v>63464</v>
      </c>
      <c r="AA13" s="91">
        <v>7</v>
      </c>
      <c r="AB13" s="91" t="s">
        <v>185</v>
      </c>
    </row>
    <row r="14" spans="1:29" x14ac:dyDescent="0.2">
      <c r="A14" s="16"/>
      <c r="B14" s="97"/>
      <c r="C14" s="97"/>
      <c r="D14" s="97"/>
      <c r="E14" s="97"/>
      <c r="F14" s="97"/>
      <c r="G14" s="97"/>
      <c r="H14" s="97"/>
      <c r="I14" s="97"/>
      <c r="J14" s="97"/>
      <c r="K14" s="97"/>
      <c r="L14" s="97"/>
      <c r="M14" s="97"/>
      <c r="N14" s="97"/>
      <c r="AA14" s="91">
        <v>8</v>
      </c>
      <c r="AB14" s="91" t="s">
        <v>187</v>
      </c>
    </row>
    <row r="15" spans="1:29" x14ac:dyDescent="0.2">
      <c r="A15" s="16" t="s">
        <v>245</v>
      </c>
      <c r="B15" s="96">
        <f>Conferences!C49</f>
        <v>0</v>
      </c>
      <c r="C15" s="96">
        <f>Conferences!D49</f>
        <v>0</v>
      </c>
      <c r="D15" s="96">
        <f>Conferences!E49</f>
        <v>0</v>
      </c>
      <c r="E15" s="96">
        <f>Conferences!F49</f>
        <v>0</v>
      </c>
      <c r="F15" s="96">
        <f>Conferences!G49</f>
        <v>0</v>
      </c>
      <c r="G15" s="96">
        <f>Conferences!H49</f>
        <v>0</v>
      </c>
      <c r="H15" s="96">
        <f>Conferences!I49</f>
        <v>0</v>
      </c>
      <c r="I15" s="96">
        <f>Conferences!J49</f>
        <v>0</v>
      </c>
      <c r="J15" s="96">
        <f>Conferences!K49</f>
        <v>0</v>
      </c>
      <c r="K15" s="96">
        <f>Conferences!L49</f>
        <v>0</v>
      </c>
      <c r="L15" s="96">
        <f>Conferences!M49</f>
        <v>26150</v>
      </c>
      <c r="M15" s="96">
        <f>Conferences!N49</f>
        <v>0</v>
      </c>
      <c r="N15" s="97">
        <f>SUM(B15:M15)</f>
        <v>26150</v>
      </c>
      <c r="AA15" s="91">
        <v>9</v>
      </c>
      <c r="AB15" s="91" t="s">
        <v>202</v>
      </c>
    </row>
    <row r="16" spans="1:29" x14ac:dyDescent="0.2">
      <c r="A16" s="16" t="s">
        <v>246</v>
      </c>
      <c r="B16" s="96">
        <f>Fundraising!C36</f>
        <v>0</v>
      </c>
      <c r="C16" s="96">
        <f>Fundraising!D36</f>
        <v>0</v>
      </c>
      <c r="D16" s="96">
        <f>Fundraising!E36</f>
        <v>0</v>
      </c>
      <c r="E16" s="96">
        <f>Fundraising!F36</f>
        <v>0</v>
      </c>
      <c r="F16" s="96">
        <f>Fundraising!G36</f>
        <v>0</v>
      </c>
      <c r="G16" s="96">
        <f>Fundraising!H36</f>
        <v>0</v>
      </c>
      <c r="H16" s="96">
        <f>Fundraising!I36</f>
        <v>0</v>
      </c>
      <c r="I16" s="96">
        <f>Fundraising!J36</f>
        <v>0</v>
      </c>
      <c r="J16" s="96">
        <f>Fundraising!K36</f>
        <v>0</v>
      </c>
      <c r="K16" s="96">
        <f>Fundraising!L36</f>
        <v>0</v>
      </c>
      <c r="L16" s="96">
        <f>Fundraising!M36</f>
        <v>0</v>
      </c>
      <c r="M16" s="96">
        <f>Fundraising!N36</f>
        <v>0</v>
      </c>
      <c r="N16" s="97">
        <f t="shared" ref="N16:N23" si="2">SUM(B16:M16)</f>
        <v>0</v>
      </c>
      <c r="AA16" s="91">
        <v>10</v>
      </c>
      <c r="AB16" s="91" t="s">
        <v>203</v>
      </c>
    </row>
    <row r="17" spans="1:28" x14ac:dyDescent="0.2">
      <c r="A17" s="16" t="s">
        <v>251</v>
      </c>
      <c r="B17" s="96">
        <f>'District Store'!C10</f>
        <v>0</v>
      </c>
      <c r="C17" s="96">
        <f>'District Store'!D10</f>
        <v>0</v>
      </c>
      <c r="D17" s="96">
        <f>'District Store'!E10</f>
        <v>0</v>
      </c>
      <c r="E17" s="96">
        <f>'District Store'!F10</f>
        <v>0</v>
      </c>
      <c r="F17" s="96">
        <f>'District Store'!G10</f>
        <v>0</v>
      </c>
      <c r="G17" s="96">
        <f>'District Store'!H10</f>
        <v>0</v>
      </c>
      <c r="H17" s="96">
        <f>'District Store'!I10</f>
        <v>0</v>
      </c>
      <c r="I17" s="96">
        <f>'District Store'!J10</f>
        <v>0</v>
      </c>
      <c r="J17" s="96">
        <f>'District Store'!K10</f>
        <v>0</v>
      </c>
      <c r="K17" s="96">
        <f>'District Store'!L10</f>
        <v>0</v>
      </c>
      <c r="L17" s="96">
        <f>'District Store'!M10</f>
        <v>0</v>
      </c>
      <c r="M17" s="96">
        <f>'District Store'!N10</f>
        <v>0</v>
      </c>
      <c r="N17" s="97">
        <f t="shared" si="2"/>
        <v>0</v>
      </c>
      <c r="AA17" s="91">
        <v>12</v>
      </c>
      <c r="AB17" s="91" t="s">
        <v>193</v>
      </c>
    </row>
    <row r="18" spans="1:28" x14ac:dyDescent="0.2">
      <c r="A18" s="16" t="s">
        <v>290</v>
      </c>
      <c r="B18" s="96">
        <f>'Marketing Outside Toastmasters'!C23</f>
        <v>0</v>
      </c>
      <c r="C18" s="96">
        <f>'Marketing Outside Toastmasters'!D23</f>
        <v>0</v>
      </c>
      <c r="D18" s="96">
        <f>'Marketing Outside Toastmasters'!E23</f>
        <v>225</v>
      </c>
      <c r="E18" s="96">
        <f>'Marketing Outside Toastmasters'!F23</f>
        <v>330</v>
      </c>
      <c r="F18" s="96">
        <f>'Marketing Outside Toastmasters'!G23</f>
        <v>150</v>
      </c>
      <c r="G18" s="96">
        <f>'Marketing Outside Toastmasters'!H23</f>
        <v>225</v>
      </c>
      <c r="H18" s="96">
        <f>'Marketing Outside Toastmasters'!I23</f>
        <v>150</v>
      </c>
      <c r="I18" s="96">
        <f>'Marketing Outside Toastmasters'!J23</f>
        <v>1450</v>
      </c>
      <c r="J18" s="96">
        <f>'Marketing Outside Toastmasters'!K23</f>
        <v>225</v>
      </c>
      <c r="K18" s="96">
        <f>'Marketing Outside Toastmasters'!L23</f>
        <v>150</v>
      </c>
      <c r="L18" s="96">
        <f>'Marketing Outside Toastmasters'!M23</f>
        <v>150</v>
      </c>
      <c r="M18" s="96">
        <f>'Marketing Outside Toastmasters'!N23</f>
        <v>130</v>
      </c>
      <c r="N18" s="97">
        <f t="shared" si="2"/>
        <v>3185</v>
      </c>
      <c r="AA18" s="91">
        <v>13</v>
      </c>
      <c r="AB18" s="91" t="s">
        <v>216</v>
      </c>
    </row>
    <row r="19" spans="1:28" x14ac:dyDescent="0.2">
      <c r="A19" s="16" t="s">
        <v>349</v>
      </c>
      <c r="B19" s="96">
        <f>Recognition!C75</f>
        <v>0</v>
      </c>
      <c r="C19" s="96">
        <f>Recognition!D75</f>
        <v>50</v>
      </c>
      <c r="D19" s="96">
        <f>Recognition!E75</f>
        <v>900</v>
      </c>
      <c r="E19" s="96">
        <f>Recognition!F75</f>
        <v>2300</v>
      </c>
      <c r="F19" s="96">
        <f>Recognition!G75</f>
        <v>725</v>
      </c>
      <c r="G19" s="96">
        <f>Recognition!H75</f>
        <v>900</v>
      </c>
      <c r="H19" s="96">
        <f>Recognition!I75</f>
        <v>1050</v>
      </c>
      <c r="I19" s="96">
        <f>Recognition!J75</f>
        <v>200</v>
      </c>
      <c r="J19" s="96">
        <f>Recognition!K75</f>
        <v>0</v>
      </c>
      <c r="K19" s="96">
        <f>Recognition!L75</f>
        <v>0</v>
      </c>
      <c r="L19" s="96">
        <f>Recognition!M75</f>
        <v>0</v>
      </c>
      <c r="M19" s="96">
        <f>Recognition!N75</f>
        <v>0</v>
      </c>
      <c r="N19" s="97">
        <f t="shared" si="2"/>
        <v>6125</v>
      </c>
      <c r="AA19" s="91">
        <v>14</v>
      </c>
      <c r="AB19" s="91" t="s">
        <v>274</v>
      </c>
    </row>
    <row r="20" spans="1:28" x14ac:dyDescent="0.2">
      <c r="A20" s="16" t="s">
        <v>350</v>
      </c>
      <c r="B20" s="96">
        <f>'Club Growth'!C88</f>
        <v>0</v>
      </c>
      <c r="C20" s="96">
        <f>'Club Growth'!D88</f>
        <v>0</v>
      </c>
      <c r="D20" s="96">
        <f>'Club Growth'!E88</f>
        <v>850</v>
      </c>
      <c r="E20" s="96">
        <f>'Club Growth'!F88</f>
        <v>730</v>
      </c>
      <c r="F20" s="96">
        <f>'Club Growth'!G88</f>
        <v>280</v>
      </c>
      <c r="G20" s="96">
        <f>'Club Growth'!H88</f>
        <v>0</v>
      </c>
      <c r="H20" s="96">
        <f>'Club Growth'!I88</f>
        <v>705</v>
      </c>
      <c r="I20" s="96">
        <f>'Club Growth'!J88</f>
        <v>430</v>
      </c>
      <c r="J20" s="96">
        <f>'Club Growth'!K88</f>
        <v>1030</v>
      </c>
      <c r="K20" s="96">
        <f>'Club Growth'!L88</f>
        <v>280</v>
      </c>
      <c r="L20" s="96">
        <f>'Club Growth'!M88</f>
        <v>80</v>
      </c>
      <c r="M20" s="96">
        <f>'Club Growth'!N88</f>
        <v>212</v>
      </c>
      <c r="N20" s="97">
        <f t="shared" si="2"/>
        <v>4597</v>
      </c>
      <c r="AA20" s="167">
        <v>15</v>
      </c>
      <c r="AB20" s="167" t="s">
        <v>204</v>
      </c>
    </row>
    <row r="21" spans="1:28" x14ac:dyDescent="0.2">
      <c r="A21" s="16" t="s">
        <v>291</v>
      </c>
      <c r="B21" s="96">
        <f>'Public Relations'!C29</f>
        <v>58</v>
      </c>
      <c r="C21" s="96">
        <f>'Public Relations'!D29</f>
        <v>325</v>
      </c>
      <c r="D21" s="96">
        <f>'Public Relations'!E29</f>
        <v>191</v>
      </c>
      <c r="E21" s="96">
        <f>'Public Relations'!F29</f>
        <v>191</v>
      </c>
      <c r="F21" s="96">
        <f>'Public Relations'!G29</f>
        <v>191</v>
      </c>
      <c r="G21" s="96">
        <f>'Public Relations'!H29</f>
        <v>191</v>
      </c>
      <c r="H21" s="96">
        <f>'Public Relations'!I29</f>
        <v>191</v>
      </c>
      <c r="I21" s="96">
        <f>'Public Relations'!J29</f>
        <v>191</v>
      </c>
      <c r="J21" s="96">
        <f>'Public Relations'!K29</f>
        <v>191</v>
      </c>
      <c r="K21" s="96">
        <f>'Public Relations'!L29</f>
        <v>191</v>
      </c>
      <c r="L21" s="96">
        <f>'Public Relations'!M29</f>
        <v>195</v>
      </c>
      <c r="M21" s="96">
        <f>'Public Relations'!N29</f>
        <v>59</v>
      </c>
      <c r="N21" s="97">
        <f t="shared" si="2"/>
        <v>2165</v>
      </c>
      <c r="AA21" s="91">
        <v>16</v>
      </c>
      <c r="AB21" s="91" t="s">
        <v>198</v>
      </c>
    </row>
    <row r="22" spans="1:28" s="167" customFormat="1" x14ac:dyDescent="0.2">
      <c r="A22" s="164" t="s">
        <v>249</v>
      </c>
      <c r="B22" s="165">
        <f>'Education and Training'!C94</f>
        <v>0</v>
      </c>
      <c r="C22" s="165">
        <f>'Education and Training'!D94</f>
        <v>0</v>
      </c>
      <c r="D22" s="165">
        <f>'Education and Training'!E94</f>
        <v>140</v>
      </c>
      <c r="E22" s="165">
        <f>'Education and Training'!F94</f>
        <v>670</v>
      </c>
      <c r="F22" s="165">
        <f>'Education and Training'!G94</f>
        <v>2695</v>
      </c>
      <c r="G22" s="165">
        <f>'Education and Training'!H94</f>
        <v>250</v>
      </c>
      <c r="H22" s="165">
        <f>'Education and Training'!I94</f>
        <v>0</v>
      </c>
      <c r="I22" s="165">
        <f>'Education and Training'!J94</f>
        <v>0</v>
      </c>
      <c r="J22" s="165">
        <f>'Education and Training'!K94</f>
        <v>455</v>
      </c>
      <c r="K22" s="165">
        <f>'Education and Training'!L94</f>
        <v>275</v>
      </c>
      <c r="L22" s="165">
        <f>'Education and Training'!M94</f>
        <v>0</v>
      </c>
      <c r="M22" s="165">
        <f>'Education and Training'!N94</f>
        <v>360</v>
      </c>
      <c r="N22" s="166">
        <f t="shared" si="2"/>
        <v>4845</v>
      </c>
      <c r="AA22" s="91">
        <v>17</v>
      </c>
      <c r="AB22" s="91" t="s">
        <v>200</v>
      </c>
    </row>
    <row r="23" spans="1:28" x14ac:dyDescent="0.2">
      <c r="A23" s="16" t="s">
        <v>250</v>
      </c>
      <c r="B23" s="96">
        <f>'Speech Contest'!C56</f>
        <v>0</v>
      </c>
      <c r="C23" s="96">
        <f>'Speech Contest'!D56</f>
        <v>0</v>
      </c>
      <c r="D23" s="96">
        <f>'Speech Contest'!E56</f>
        <v>0</v>
      </c>
      <c r="E23" s="96">
        <f>'Speech Contest'!F56</f>
        <v>0</v>
      </c>
      <c r="F23" s="96">
        <f>'Speech Contest'!G56</f>
        <v>0</v>
      </c>
      <c r="G23" s="96">
        <f>'Speech Contest'!H56</f>
        <v>0</v>
      </c>
      <c r="H23" s="96">
        <f>'Speech Contest'!I56</f>
        <v>970</v>
      </c>
      <c r="I23" s="96">
        <f>'Speech Contest'!J56</f>
        <v>0</v>
      </c>
      <c r="J23" s="96">
        <f>'Speech Contest'!K56</f>
        <v>0</v>
      </c>
      <c r="K23" s="96">
        <f>'Speech Contest'!L56</f>
        <v>0</v>
      </c>
      <c r="L23" s="96">
        <f>'Speech Contest'!M56</f>
        <v>0</v>
      </c>
      <c r="M23" s="96">
        <f>'Speech Contest'!N56</f>
        <v>0</v>
      </c>
      <c r="N23" s="97">
        <f t="shared" si="2"/>
        <v>970</v>
      </c>
      <c r="AA23" s="91">
        <v>18</v>
      </c>
      <c r="AB23" s="91" t="s">
        <v>205</v>
      </c>
    </row>
    <row r="24" spans="1:28" x14ac:dyDescent="0.2">
      <c r="A24" s="16" t="s">
        <v>248</v>
      </c>
      <c r="B24" s="96">
        <f>Administration!C37</f>
        <v>180.55</v>
      </c>
      <c r="C24" s="96">
        <f>Administration!D37</f>
        <v>180.55</v>
      </c>
      <c r="D24" s="96">
        <f>Administration!E37</f>
        <v>240.55</v>
      </c>
      <c r="E24" s="96">
        <f>Administration!F37</f>
        <v>660.55</v>
      </c>
      <c r="F24" s="96">
        <f>Administration!G37</f>
        <v>195.55</v>
      </c>
      <c r="G24" s="96">
        <f>Administration!H37</f>
        <v>285.55</v>
      </c>
      <c r="H24" s="96">
        <f>Administration!I37</f>
        <v>195.55</v>
      </c>
      <c r="I24" s="96">
        <f>Administration!J37</f>
        <v>285.55</v>
      </c>
      <c r="J24" s="96">
        <f>Administration!K37</f>
        <v>195.55</v>
      </c>
      <c r="K24" s="96">
        <f>Administration!L37</f>
        <v>635.54999999999995</v>
      </c>
      <c r="L24" s="96">
        <f>Administration!M37</f>
        <v>195.55</v>
      </c>
      <c r="M24" s="96">
        <f>Administration!N37</f>
        <v>180.55</v>
      </c>
      <c r="N24" s="97">
        <f>SUM(B24:M24)</f>
        <v>3431.6000000000004</v>
      </c>
      <c r="AA24" s="91">
        <v>19</v>
      </c>
      <c r="AB24" s="91" t="s">
        <v>411</v>
      </c>
    </row>
    <row r="25" spans="1:28" x14ac:dyDescent="0.2">
      <c r="A25" s="16" t="s">
        <v>292</v>
      </c>
      <c r="B25" s="96">
        <f>'Food and Meals'!C75</f>
        <v>0</v>
      </c>
      <c r="C25" s="96">
        <f>'Food and Meals'!D75</f>
        <v>0</v>
      </c>
      <c r="D25" s="96">
        <f>'Food and Meals'!E75</f>
        <v>0</v>
      </c>
      <c r="E25" s="96">
        <f>'Food and Meals'!F75</f>
        <v>0</v>
      </c>
      <c r="F25" s="96">
        <f>'Food and Meals'!G75</f>
        <v>3530</v>
      </c>
      <c r="G25" s="96">
        <f>'Food and Meals'!H75</f>
        <v>0</v>
      </c>
      <c r="H25" s="96">
        <f>'Food and Meals'!I75</f>
        <v>300</v>
      </c>
      <c r="I25" s="96">
        <f>'Food and Meals'!J75</f>
        <v>0</v>
      </c>
      <c r="J25" s="96">
        <f>'Food and Meals'!K75</f>
        <v>645</v>
      </c>
      <c r="K25" s="96">
        <f>'Food and Meals'!L75</f>
        <v>645</v>
      </c>
      <c r="L25" s="96">
        <f>'Food and Meals'!M75</f>
        <v>0</v>
      </c>
      <c r="M25" s="96">
        <f>'Food and Meals'!N75</f>
        <v>0</v>
      </c>
      <c r="N25" s="97">
        <f t="shared" ref="N25:N27" si="3">SUM(B25:M25)</f>
        <v>5120</v>
      </c>
      <c r="AA25" s="91">
        <v>20</v>
      </c>
      <c r="AB25" s="91" t="s">
        <v>207</v>
      </c>
    </row>
    <row r="26" spans="1:28" x14ac:dyDescent="0.2">
      <c r="A26" s="16" t="s">
        <v>247</v>
      </c>
      <c r="B26" s="96">
        <f>Travel!C120</f>
        <v>0</v>
      </c>
      <c r="C26" s="96">
        <f>Travel!D120</f>
        <v>0</v>
      </c>
      <c r="D26" s="96">
        <f>Travel!E120</f>
        <v>0</v>
      </c>
      <c r="E26" s="96">
        <f>Travel!F120</f>
        <v>200</v>
      </c>
      <c r="F26" s="96">
        <f>Travel!G120</f>
        <v>200</v>
      </c>
      <c r="G26" s="96">
        <f>Travel!H120</f>
        <v>0</v>
      </c>
      <c r="H26" s="96">
        <f>Travel!I120</f>
        <v>100</v>
      </c>
      <c r="I26" s="96">
        <f>Travel!J120</f>
        <v>825</v>
      </c>
      <c r="J26" s="96">
        <f>Travel!K120</f>
        <v>1050</v>
      </c>
      <c r="K26" s="96">
        <f>Travel!L120</f>
        <v>1050</v>
      </c>
      <c r="L26" s="96">
        <f>Travel!M120</f>
        <v>425</v>
      </c>
      <c r="M26" s="96">
        <f>Travel!N120</f>
        <v>125</v>
      </c>
      <c r="N26" s="97">
        <f t="shared" si="3"/>
        <v>3975</v>
      </c>
      <c r="AA26" s="91">
        <v>21</v>
      </c>
      <c r="AB26" s="91" t="s">
        <v>273</v>
      </c>
    </row>
    <row r="27" spans="1:28" x14ac:dyDescent="0.2">
      <c r="A27" s="16" t="s">
        <v>293</v>
      </c>
      <c r="B27" s="96">
        <f>Lodging!C62</f>
        <v>0</v>
      </c>
      <c r="C27" s="96">
        <f>Lodging!D62</f>
        <v>0</v>
      </c>
      <c r="D27" s="96">
        <f>Lodging!E62</f>
        <v>0</v>
      </c>
      <c r="E27" s="96">
        <f>Lodging!F62</f>
        <v>0</v>
      </c>
      <c r="F27" s="96">
        <f>Lodging!G62</f>
        <v>350</v>
      </c>
      <c r="G27" s="96">
        <f>Lodging!H62</f>
        <v>0</v>
      </c>
      <c r="H27" s="96">
        <f>Lodging!I62</f>
        <v>1950</v>
      </c>
      <c r="I27" s="96">
        <f>Lodging!J62</f>
        <v>0</v>
      </c>
      <c r="J27" s="96">
        <f>Lodging!K62</f>
        <v>0</v>
      </c>
      <c r="K27" s="96">
        <f>Lodging!L62</f>
        <v>0</v>
      </c>
      <c r="L27" s="96">
        <f>Lodging!M62</f>
        <v>600</v>
      </c>
      <c r="M27" s="96">
        <f>Lodging!N62</f>
        <v>0</v>
      </c>
      <c r="N27" s="97">
        <f t="shared" si="3"/>
        <v>2900</v>
      </c>
      <c r="AA27" s="91">
        <v>22</v>
      </c>
      <c r="AB27" s="91" t="s">
        <v>206</v>
      </c>
    </row>
    <row r="28" spans="1:28" x14ac:dyDescent="0.2">
      <c r="B28" s="100">
        <f t="shared" ref="B28:N28" si="4">SUM(B15:B27)</f>
        <v>238.55</v>
      </c>
      <c r="C28" s="100">
        <f t="shared" si="4"/>
        <v>555.54999999999995</v>
      </c>
      <c r="D28" s="100">
        <f t="shared" si="4"/>
        <v>2546.5500000000002</v>
      </c>
      <c r="E28" s="100">
        <f t="shared" si="4"/>
        <v>5081.55</v>
      </c>
      <c r="F28" s="100">
        <f t="shared" si="4"/>
        <v>8316.5499999999993</v>
      </c>
      <c r="G28" s="100">
        <f t="shared" si="4"/>
        <v>1851.55</v>
      </c>
      <c r="H28" s="100">
        <f t="shared" si="4"/>
        <v>5611.55</v>
      </c>
      <c r="I28" s="100">
        <f t="shared" si="4"/>
        <v>3381.55</v>
      </c>
      <c r="J28" s="100">
        <f t="shared" si="4"/>
        <v>3791.55</v>
      </c>
      <c r="K28" s="100">
        <f t="shared" si="4"/>
        <v>3226.55</v>
      </c>
      <c r="L28" s="100">
        <f t="shared" si="4"/>
        <v>27795.55</v>
      </c>
      <c r="M28" s="100">
        <f t="shared" si="4"/>
        <v>1066.55</v>
      </c>
      <c r="N28" s="100">
        <f t="shared" si="4"/>
        <v>63463.6</v>
      </c>
      <c r="AA28" s="91">
        <v>23</v>
      </c>
      <c r="AB28" s="91" t="s">
        <v>199</v>
      </c>
    </row>
    <row r="29" spans="1:28" x14ac:dyDescent="0.2">
      <c r="B29" s="97"/>
      <c r="C29" s="97"/>
      <c r="D29" s="97"/>
      <c r="E29" s="97"/>
      <c r="F29" s="97"/>
      <c r="G29" s="97"/>
      <c r="H29" s="97"/>
      <c r="I29" s="97"/>
      <c r="J29" s="97"/>
      <c r="K29" s="97"/>
      <c r="L29" s="97"/>
      <c r="M29" s="97"/>
      <c r="N29" s="97"/>
      <c r="AA29" s="91">
        <v>24</v>
      </c>
      <c r="AB29" s="91" t="s">
        <v>417</v>
      </c>
    </row>
    <row r="30" spans="1:28" ht="13.5" thickBot="1" x14ac:dyDescent="0.25">
      <c r="A30" s="16" t="s">
        <v>254</v>
      </c>
      <c r="B30" s="101">
        <f t="shared" ref="B30:M30" si="5">B13-B28</f>
        <v>-37.550000000000011</v>
      </c>
      <c r="C30" s="101">
        <f t="shared" si="5"/>
        <v>317.45000000000005</v>
      </c>
      <c r="D30" s="101">
        <f t="shared" si="5"/>
        <v>9579.4500000000007</v>
      </c>
      <c r="E30" s="101">
        <f t="shared" si="5"/>
        <v>-3364.55</v>
      </c>
      <c r="F30" s="101">
        <f t="shared" si="5"/>
        <v>-4910.5499999999993</v>
      </c>
      <c r="G30" s="101">
        <f t="shared" si="5"/>
        <v>-1627.55</v>
      </c>
      <c r="H30" s="101">
        <f t="shared" si="5"/>
        <v>-5098.55</v>
      </c>
      <c r="I30" s="101">
        <f t="shared" si="5"/>
        <v>-1351.5500000000002</v>
      </c>
      <c r="J30" s="101">
        <f t="shared" si="5"/>
        <v>8710.4500000000007</v>
      </c>
      <c r="K30" s="101">
        <f t="shared" si="5"/>
        <v>-1456.5500000000002</v>
      </c>
      <c r="L30" s="101">
        <f t="shared" si="5"/>
        <v>-814.54999999999927</v>
      </c>
      <c r="M30" s="101">
        <f t="shared" si="5"/>
        <v>54.450000000000045</v>
      </c>
      <c r="N30" s="172">
        <f>SUM(B30:M30)</f>
        <v>0.40000000000168257</v>
      </c>
      <c r="O30" s="173" t="s">
        <v>416</v>
      </c>
      <c r="P30" s="174"/>
      <c r="Q30" s="174"/>
      <c r="AA30" s="91">
        <v>25</v>
      </c>
    </row>
    <row r="31" spans="1:28" ht="14.25" thickTop="1" thickBot="1" x14ac:dyDescent="0.25">
      <c r="AA31" s="91">
        <v>26</v>
      </c>
    </row>
    <row r="32" spans="1:28" ht="12.75" customHeight="1" x14ac:dyDescent="0.2">
      <c r="A32" s="217" t="s">
        <v>226</v>
      </c>
      <c r="B32" s="218"/>
      <c r="C32" s="219"/>
      <c r="E32" s="102"/>
      <c r="F32" s="103"/>
      <c r="G32" s="103"/>
      <c r="H32" s="103"/>
      <c r="I32" s="248"/>
      <c r="J32" s="249"/>
      <c r="W32" s="242"/>
      <c r="X32" s="243"/>
      <c r="Y32" s="244"/>
      <c r="AA32" s="91">
        <v>27</v>
      </c>
    </row>
    <row r="33" spans="1:27" ht="15" customHeight="1" x14ac:dyDescent="0.35">
      <c r="A33" s="220"/>
      <c r="B33" s="221"/>
      <c r="C33" s="222"/>
      <c r="E33" s="156" t="s">
        <v>395</v>
      </c>
      <c r="F33" s="154"/>
      <c r="G33" s="154" t="s">
        <v>388</v>
      </c>
      <c r="H33" s="154" t="s">
        <v>389</v>
      </c>
      <c r="I33" s="154" t="s">
        <v>390</v>
      </c>
      <c r="J33" s="155" t="s">
        <v>391</v>
      </c>
      <c r="W33" s="250" t="s">
        <v>387</v>
      </c>
      <c r="X33" s="251"/>
      <c r="Y33" s="106"/>
      <c r="AA33" s="91">
        <v>28</v>
      </c>
    </row>
    <row r="34" spans="1:27" ht="12.75" customHeight="1" x14ac:dyDescent="0.2">
      <c r="A34" s="220"/>
      <c r="B34" s="221"/>
      <c r="C34" s="222"/>
      <c r="E34" s="153" t="s">
        <v>392</v>
      </c>
      <c r="F34" s="105"/>
      <c r="G34" s="107">
        <f>N8</f>
        <v>26150</v>
      </c>
      <c r="H34" s="107">
        <f>N15</f>
        <v>26150</v>
      </c>
      <c r="I34" s="170">
        <f>G34-H34</f>
        <v>0</v>
      </c>
      <c r="J34" s="109" t="str">
        <f>(IF(I34&gt;=0,"Meets Policy","")&amp;(IF(I34&lt;0,"Does Not Meet Policy","")))</f>
        <v>Meets Policy</v>
      </c>
      <c r="W34" s="252"/>
      <c r="X34" s="251"/>
      <c r="Y34" s="106"/>
      <c r="AA34" s="91">
        <v>29</v>
      </c>
    </row>
    <row r="35" spans="1:27" x14ac:dyDescent="0.2">
      <c r="A35" s="220"/>
      <c r="B35" s="221"/>
      <c r="C35" s="222"/>
      <c r="E35" s="153" t="s">
        <v>393</v>
      </c>
      <c r="F35" s="105"/>
      <c r="G35" s="107">
        <f>N9</f>
        <v>0</v>
      </c>
      <c r="H35" s="107">
        <f>N16</f>
        <v>0</v>
      </c>
      <c r="I35" s="170">
        <f t="shared" ref="I35:I36" si="6">G35-H35</f>
        <v>0</v>
      </c>
      <c r="J35" s="109" t="str">
        <f t="shared" ref="J35:J36" si="7">(IF(I35&gt;=0,"Meets Policy","")&amp;(IF(I35&lt;0,"Does Not Meet Policy","")))</f>
        <v>Meets Policy</v>
      </c>
      <c r="W35" s="252"/>
      <c r="X35" s="251"/>
      <c r="Y35" s="132"/>
      <c r="AA35" s="91">
        <v>30</v>
      </c>
    </row>
    <row r="36" spans="1:27" x14ac:dyDescent="0.2">
      <c r="A36" s="220"/>
      <c r="B36" s="221"/>
      <c r="C36" s="222"/>
      <c r="E36" s="153" t="s">
        <v>394</v>
      </c>
      <c r="F36" s="105"/>
      <c r="G36" s="107">
        <f>N11</f>
        <v>0</v>
      </c>
      <c r="H36" s="107">
        <f>N17</f>
        <v>0</v>
      </c>
      <c r="I36" s="170">
        <f t="shared" si="6"/>
        <v>0</v>
      </c>
      <c r="J36" s="109" t="str">
        <f t="shared" si="7"/>
        <v>Meets Policy</v>
      </c>
      <c r="W36" s="252"/>
      <c r="X36" s="251"/>
      <c r="Y36" s="106"/>
      <c r="AA36" s="91">
        <v>31</v>
      </c>
    </row>
    <row r="37" spans="1:27" x14ac:dyDescent="0.2">
      <c r="A37" s="220"/>
      <c r="B37" s="221"/>
      <c r="C37" s="222"/>
      <c r="E37" s="104"/>
      <c r="F37" s="105"/>
      <c r="G37" s="105"/>
      <c r="H37" s="107"/>
      <c r="I37" s="108"/>
      <c r="J37" s="109"/>
      <c r="W37" s="104"/>
      <c r="X37" s="105"/>
      <c r="Y37" s="106"/>
      <c r="AA37" s="91">
        <v>32</v>
      </c>
    </row>
    <row r="38" spans="1:27" ht="15.75" thickBot="1" x14ac:dyDescent="0.4">
      <c r="A38" s="223"/>
      <c r="B38" s="224"/>
      <c r="C38" s="225"/>
      <c r="E38" s="156" t="s">
        <v>407</v>
      </c>
      <c r="F38" s="105"/>
      <c r="G38" s="105"/>
      <c r="H38" s="158" t="s">
        <v>389</v>
      </c>
      <c r="I38" s="159" t="s">
        <v>191</v>
      </c>
      <c r="J38" s="161" t="s">
        <v>396</v>
      </c>
      <c r="W38" s="245" t="s">
        <v>277</v>
      </c>
      <c r="X38" s="246"/>
      <c r="Y38" s="106"/>
      <c r="AA38" s="91">
        <v>33</v>
      </c>
    </row>
    <row r="39" spans="1:27" x14ac:dyDescent="0.2">
      <c r="A39" s="230" t="s">
        <v>241</v>
      </c>
      <c r="B39" s="231"/>
      <c r="C39" s="228"/>
      <c r="E39" s="153" t="s">
        <v>398</v>
      </c>
      <c r="F39" s="105"/>
      <c r="G39" s="105"/>
      <c r="H39" s="107">
        <f>N18</f>
        <v>3185</v>
      </c>
      <c r="I39" s="125">
        <f>IF(ISNUMBER(H39/$H$54),H39/$H$54,0)</f>
        <v>9.2281393057889557E-2</v>
      </c>
      <c r="J39" s="109">
        <v>0.05</v>
      </c>
      <c r="K39" s="112">
        <f>IF(I39&lt;J39,1,0)</f>
        <v>0</v>
      </c>
      <c r="W39" s="247"/>
      <c r="X39" s="246"/>
      <c r="Y39" s="133"/>
      <c r="AA39" s="91">
        <v>34</v>
      </c>
    </row>
    <row r="40" spans="1:27" ht="13.5" thickBot="1" x14ac:dyDescent="0.25">
      <c r="A40" s="232"/>
      <c r="B40" s="233"/>
      <c r="C40" s="229"/>
      <c r="E40" s="104"/>
      <c r="F40" s="105"/>
      <c r="G40" s="105"/>
      <c r="H40" s="105"/>
      <c r="I40" s="105"/>
      <c r="J40" s="106"/>
      <c r="W40" s="104"/>
      <c r="X40" s="105"/>
      <c r="Y40" s="106"/>
      <c r="AA40" s="91">
        <v>35</v>
      </c>
    </row>
    <row r="41" spans="1:27" ht="15" x14ac:dyDescent="0.35">
      <c r="A41" s="110" t="s">
        <v>264</v>
      </c>
      <c r="B41" s="105"/>
      <c r="C41" s="111" t="s">
        <v>195</v>
      </c>
      <c r="E41" s="156" t="s">
        <v>406</v>
      </c>
      <c r="F41" s="105"/>
      <c r="G41" s="105"/>
      <c r="H41" s="158" t="s">
        <v>389</v>
      </c>
      <c r="I41" s="159" t="s">
        <v>191</v>
      </c>
      <c r="J41" s="161" t="s">
        <v>396</v>
      </c>
      <c r="W41" s="247" t="s">
        <v>255</v>
      </c>
      <c r="X41" s="246"/>
      <c r="Y41" s="106"/>
      <c r="AA41" s="91">
        <v>36</v>
      </c>
    </row>
    <row r="42" spans="1:27" ht="13.5" thickBot="1" x14ac:dyDescent="0.25">
      <c r="A42" s="104"/>
      <c r="B42" s="105"/>
      <c r="C42" s="106"/>
      <c r="E42" s="104"/>
      <c r="F42" s="105"/>
      <c r="G42" s="105"/>
      <c r="H42" s="107"/>
      <c r="I42" s="108"/>
      <c r="J42" s="109"/>
      <c r="O42" s="114"/>
      <c r="W42" s="247"/>
      <c r="X42" s="246"/>
      <c r="Y42" s="113">
        <f>N30+Y35-Y39</f>
        <v>0.40000000000168257</v>
      </c>
      <c r="AA42" s="91">
        <v>37</v>
      </c>
    </row>
    <row r="43" spans="1:27" x14ac:dyDescent="0.2">
      <c r="A43" s="230"/>
      <c r="B43" s="231"/>
      <c r="C43" s="228"/>
      <c r="E43" s="153" t="s">
        <v>397</v>
      </c>
      <c r="F43" s="105"/>
      <c r="G43" s="105"/>
      <c r="H43" s="157">
        <f>N22</f>
        <v>4845</v>
      </c>
      <c r="I43" s="125">
        <f>IF(ISNUMBER(H43/$H$54),H43/$H$54,0)</f>
        <v>0.14037781769716637</v>
      </c>
      <c r="J43" s="160">
        <v>0.15</v>
      </c>
      <c r="K43" s="112">
        <f>IF(I43&gt;J43,1,0)</f>
        <v>0</v>
      </c>
      <c r="W43" s="104"/>
      <c r="X43" s="105"/>
      <c r="Y43" s="106"/>
      <c r="AA43" s="91">
        <v>38</v>
      </c>
    </row>
    <row r="44" spans="1:27" ht="13.5" customHeight="1" thickBot="1" x14ac:dyDescent="0.25">
      <c r="A44" s="232"/>
      <c r="B44" s="233"/>
      <c r="C44" s="229"/>
      <c r="E44" s="153" t="s">
        <v>398</v>
      </c>
      <c r="F44" s="105"/>
      <c r="G44" s="105"/>
      <c r="H44" s="157">
        <f>N18</f>
        <v>3185</v>
      </c>
      <c r="I44" s="125">
        <f t="shared" ref="I44:I52" si="8">IF(ISNUMBER(H44/$H$54),H44/$H$54,0)</f>
        <v>9.2281393057889557E-2</v>
      </c>
      <c r="J44" s="109">
        <v>0.1</v>
      </c>
      <c r="K44" s="112">
        <f t="shared" ref="K44:K52" si="9">IF(I44&gt;J44,1,0)</f>
        <v>0</v>
      </c>
      <c r="W44" s="253" t="s">
        <v>256</v>
      </c>
      <c r="X44" s="254"/>
      <c r="Y44" s="255"/>
      <c r="AA44" s="91">
        <v>39</v>
      </c>
    </row>
    <row r="45" spans="1:27" x14ac:dyDescent="0.2">
      <c r="A45" s="110" t="s">
        <v>265</v>
      </c>
      <c r="B45" s="105"/>
      <c r="C45" s="111" t="s">
        <v>195</v>
      </c>
      <c r="E45" s="153" t="s">
        <v>399</v>
      </c>
      <c r="F45" s="105"/>
      <c r="G45" s="105"/>
      <c r="H45" s="157">
        <f>N20</f>
        <v>4597</v>
      </c>
      <c r="I45" s="125">
        <f t="shared" si="8"/>
        <v>0.13319232775105755</v>
      </c>
      <c r="J45" s="109">
        <v>0.15</v>
      </c>
      <c r="K45" s="112">
        <f t="shared" si="9"/>
        <v>0</v>
      </c>
      <c r="W45" s="256"/>
      <c r="X45" s="254"/>
      <c r="Y45" s="255"/>
      <c r="AA45" s="91">
        <v>40</v>
      </c>
    </row>
    <row r="46" spans="1:27" ht="13.5" thickBot="1" x14ac:dyDescent="0.25">
      <c r="A46" s="131"/>
      <c r="B46" s="105"/>
      <c r="C46" s="106"/>
      <c r="E46" s="153" t="s">
        <v>400</v>
      </c>
      <c r="F46" s="105"/>
      <c r="G46" s="105"/>
      <c r="H46" s="157">
        <f>N21</f>
        <v>2165</v>
      </c>
      <c r="I46" s="125">
        <f t="shared" si="8"/>
        <v>6.272816827953874E-2</v>
      </c>
      <c r="J46" s="109">
        <v>0.1</v>
      </c>
      <c r="K46" s="112">
        <f t="shared" si="9"/>
        <v>0</v>
      </c>
      <c r="W46" s="256"/>
      <c r="X46" s="254"/>
      <c r="Y46" s="255"/>
      <c r="AA46" s="91">
        <v>41</v>
      </c>
    </row>
    <row r="47" spans="1:27" x14ac:dyDescent="0.2">
      <c r="A47" s="230"/>
      <c r="B47" s="231"/>
      <c r="C47" s="228"/>
      <c r="E47" s="153" t="s">
        <v>401</v>
      </c>
      <c r="F47" s="105"/>
      <c r="G47" s="105"/>
      <c r="H47" s="157">
        <f>N19</f>
        <v>6125</v>
      </c>
      <c r="I47" s="125">
        <f t="shared" si="8"/>
        <v>0.17746421741901838</v>
      </c>
      <c r="J47" s="109">
        <v>0.2</v>
      </c>
      <c r="K47" s="112">
        <f t="shared" si="9"/>
        <v>0</v>
      </c>
      <c r="W47" s="122"/>
      <c r="X47" s="123"/>
      <c r="Y47" s="124"/>
      <c r="AA47" s="91">
        <v>42</v>
      </c>
    </row>
    <row r="48" spans="1:27" ht="13.5" customHeight="1" thickBot="1" x14ac:dyDescent="0.25">
      <c r="A48" s="232"/>
      <c r="B48" s="233"/>
      <c r="C48" s="229"/>
      <c r="E48" s="153" t="s">
        <v>10</v>
      </c>
      <c r="F48" s="105"/>
      <c r="G48" s="105"/>
      <c r="H48" s="157">
        <f>N26</f>
        <v>3975</v>
      </c>
      <c r="I48" s="125">
        <f t="shared" si="8"/>
        <v>0.11517065538622008</v>
      </c>
      <c r="J48" s="109">
        <v>0.25</v>
      </c>
      <c r="K48" s="112">
        <f t="shared" si="9"/>
        <v>0</v>
      </c>
      <c r="W48" s="257" t="s">
        <v>257</v>
      </c>
      <c r="X48" s="246"/>
      <c r="Y48" s="258"/>
      <c r="AA48" s="91">
        <v>43</v>
      </c>
    </row>
    <row r="49" spans="1:27" x14ac:dyDescent="0.2">
      <c r="A49" s="110" t="s">
        <v>266</v>
      </c>
      <c r="B49" s="105"/>
      <c r="C49" s="111" t="s">
        <v>195</v>
      </c>
      <c r="E49" s="153" t="s">
        <v>402</v>
      </c>
      <c r="F49" s="105"/>
      <c r="G49" s="105"/>
      <c r="H49" s="157">
        <f>N27</f>
        <v>2900</v>
      </c>
      <c r="I49" s="125">
        <f t="shared" si="8"/>
        <v>8.4023874369820936E-2</v>
      </c>
      <c r="J49" s="109">
        <v>0.15</v>
      </c>
      <c r="K49" s="112">
        <f t="shared" si="9"/>
        <v>0</v>
      </c>
      <c r="W49" s="247"/>
      <c r="X49" s="246"/>
      <c r="Y49" s="258"/>
      <c r="AA49" s="91">
        <v>44</v>
      </c>
    </row>
    <row r="50" spans="1:27" ht="13.5" customHeight="1" thickBot="1" x14ac:dyDescent="0.25">
      <c r="A50" s="131"/>
      <c r="B50" s="105"/>
      <c r="C50" s="106"/>
      <c r="E50" s="153" t="s">
        <v>403</v>
      </c>
      <c r="F50" s="105"/>
      <c r="G50" s="105"/>
      <c r="H50" s="157">
        <f>N25</f>
        <v>5120</v>
      </c>
      <c r="I50" s="125">
        <f t="shared" si="8"/>
        <v>0.148345598887408</v>
      </c>
      <c r="J50" s="109">
        <v>0.15</v>
      </c>
      <c r="K50" s="112">
        <f t="shared" si="9"/>
        <v>0</v>
      </c>
      <c r="W50" s="247"/>
      <c r="X50" s="246"/>
      <c r="Y50" s="258"/>
      <c r="AA50" s="91">
        <v>45</v>
      </c>
    </row>
    <row r="51" spans="1:27" ht="13.5" customHeight="1" x14ac:dyDescent="0.2">
      <c r="A51" s="230"/>
      <c r="B51" s="231"/>
      <c r="C51" s="226"/>
      <c r="E51" s="153" t="s">
        <v>404</v>
      </c>
      <c r="F51" s="105"/>
      <c r="G51" s="105"/>
      <c r="H51" s="157">
        <f>N23</f>
        <v>970</v>
      </c>
      <c r="I51" s="125">
        <f t="shared" si="8"/>
        <v>2.8104537289215969E-2</v>
      </c>
      <c r="J51" s="109">
        <v>0.05</v>
      </c>
      <c r="K51" s="112">
        <f t="shared" si="9"/>
        <v>0</v>
      </c>
      <c r="W51" s="247"/>
      <c r="X51" s="246"/>
      <c r="Y51" s="258"/>
      <c r="AA51" s="91">
        <v>46</v>
      </c>
    </row>
    <row r="52" spans="1:27" ht="13.5" thickBot="1" x14ac:dyDescent="0.25">
      <c r="A52" s="232"/>
      <c r="B52" s="233"/>
      <c r="C52" s="227"/>
      <c r="E52" s="153" t="s">
        <v>405</v>
      </c>
      <c r="F52" s="115"/>
      <c r="G52" s="162"/>
      <c r="H52" s="169">
        <f>N24</f>
        <v>3431.6000000000004</v>
      </c>
      <c r="I52" s="125">
        <f t="shared" si="8"/>
        <v>9.9426319754302606E-2</v>
      </c>
      <c r="J52" s="109">
        <v>0.1</v>
      </c>
      <c r="K52" s="112">
        <f t="shared" si="9"/>
        <v>0</v>
      </c>
      <c r="W52" s="247"/>
      <c r="X52" s="246"/>
      <c r="Y52" s="258"/>
      <c r="AA52" s="91">
        <v>47</v>
      </c>
    </row>
    <row r="53" spans="1:27" x14ac:dyDescent="0.2">
      <c r="A53" s="110" t="s">
        <v>267</v>
      </c>
      <c r="B53" s="105"/>
      <c r="C53" s="111" t="s">
        <v>195</v>
      </c>
      <c r="E53" s="116"/>
      <c r="F53" s="115"/>
      <c r="G53" s="162"/>
      <c r="H53" s="162"/>
      <c r="I53" s="162"/>
      <c r="J53" s="163"/>
      <c r="W53" s="104"/>
      <c r="X53" s="105"/>
      <c r="Y53" s="106"/>
      <c r="AA53" s="91">
        <v>48</v>
      </c>
    </row>
    <row r="54" spans="1:27" ht="13.5" thickBot="1" x14ac:dyDescent="0.25">
      <c r="A54" s="117"/>
      <c r="B54" s="118"/>
      <c r="C54" s="119"/>
      <c r="E54" s="126" t="s">
        <v>410</v>
      </c>
      <c r="F54" s="127"/>
      <c r="G54" s="105"/>
      <c r="H54" s="168">
        <f>N7</f>
        <v>34514</v>
      </c>
      <c r="I54" s="125">
        <f>IF(ISNUMBER(H54/$H$54),H54/$H$54,0)</f>
        <v>1</v>
      </c>
      <c r="J54" s="106"/>
      <c r="W54" s="120"/>
      <c r="X54" s="118"/>
      <c r="Y54" s="119"/>
      <c r="AA54" s="91">
        <v>49</v>
      </c>
    </row>
    <row r="55" spans="1:27" ht="12.75" customHeight="1" x14ac:dyDescent="0.2">
      <c r="E55" s="238" t="str">
        <f>IF(K39&gt;0,"One of the expense categories is under the policy min. Please review and adjust appropriately.","")</f>
        <v/>
      </c>
      <c r="F55" s="239"/>
      <c r="G55" s="239"/>
      <c r="H55" s="234" t="str">
        <f>IF(SUM(K43:K52)&gt;0,"One of the expense categories is over the policy max. Please review and adjust appropriately.","")</f>
        <v/>
      </c>
      <c r="I55" s="234"/>
      <c r="J55" s="235"/>
      <c r="AA55" s="91">
        <v>50</v>
      </c>
    </row>
    <row r="56" spans="1:27" x14ac:dyDescent="0.2">
      <c r="E56" s="238"/>
      <c r="F56" s="239"/>
      <c r="G56" s="239"/>
      <c r="H56" s="234"/>
      <c r="I56" s="234"/>
      <c r="J56" s="235"/>
      <c r="AA56" s="91">
        <v>51</v>
      </c>
    </row>
    <row r="57" spans="1:27" ht="13.5" thickBot="1" x14ac:dyDescent="0.25">
      <c r="E57" s="240"/>
      <c r="F57" s="241"/>
      <c r="G57" s="241"/>
      <c r="H57" s="236"/>
      <c r="I57" s="236"/>
      <c r="J57" s="237"/>
      <c r="AA57" s="91">
        <v>52</v>
      </c>
    </row>
    <row r="58" spans="1:27" x14ac:dyDescent="0.2">
      <c r="AA58" s="91">
        <v>53</v>
      </c>
    </row>
    <row r="59" spans="1:27" x14ac:dyDescent="0.2">
      <c r="AA59" s="91">
        <v>54</v>
      </c>
    </row>
    <row r="60" spans="1:27" x14ac:dyDescent="0.2">
      <c r="H60" s="162"/>
      <c r="AA60" s="91">
        <v>55</v>
      </c>
    </row>
    <row r="61" spans="1:27" x14ac:dyDescent="0.2">
      <c r="G61" s="234"/>
      <c r="H61" s="234"/>
      <c r="I61" s="234"/>
      <c r="J61" s="234"/>
      <c r="AA61" s="91">
        <v>56</v>
      </c>
    </row>
    <row r="62" spans="1:27" x14ac:dyDescent="0.2">
      <c r="G62" s="234"/>
      <c r="H62" s="234"/>
      <c r="I62" s="234"/>
      <c r="J62" s="234"/>
      <c r="AA62" s="91">
        <v>57</v>
      </c>
    </row>
    <row r="63" spans="1:27" x14ac:dyDescent="0.2">
      <c r="G63" s="234"/>
      <c r="H63" s="234"/>
      <c r="I63" s="234"/>
      <c r="J63" s="234"/>
      <c r="AA63" s="91">
        <v>58</v>
      </c>
    </row>
    <row r="64" spans="1:27" x14ac:dyDescent="0.2">
      <c r="AA64" s="91">
        <v>59</v>
      </c>
    </row>
    <row r="65" spans="27:27" x14ac:dyDescent="0.2">
      <c r="AA65" s="91">
        <v>60</v>
      </c>
    </row>
    <row r="66" spans="27:27" x14ac:dyDescent="0.2">
      <c r="AA66" s="91">
        <v>61</v>
      </c>
    </row>
    <row r="67" spans="27:27" x14ac:dyDescent="0.2">
      <c r="AA67" s="91">
        <v>62</v>
      </c>
    </row>
    <row r="68" spans="27:27" x14ac:dyDescent="0.2">
      <c r="AA68" s="91">
        <v>63</v>
      </c>
    </row>
    <row r="69" spans="27:27" x14ac:dyDescent="0.2">
      <c r="AA69" s="91">
        <v>64</v>
      </c>
    </row>
    <row r="70" spans="27:27" x14ac:dyDescent="0.2">
      <c r="AA70" s="91">
        <v>65</v>
      </c>
    </row>
    <row r="71" spans="27:27" x14ac:dyDescent="0.2">
      <c r="AA71" s="91">
        <v>66</v>
      </c>
    </row>
    <row r="72" spans="27:27" x14ac:dyDescent="0.2">
      <c r="AA72" s="91">
        <v>67</v>
      </c>
    </row>
    <row r="73" spans="27:27" x14ac:dyDescent="0.2">
      <c r="AA73" s="91">
        <v>68</v>
      </c>
    </row>
    <row r="74" spans="27:27" x14ac:dyDescent="0.2">
      <c r="AA74" s="91">
        <v>69</v>
      </c>
    </row>
    <row r="75" spans="27:27" x14ac:dyDescent="0.2">
      <c r="AA75" s="91">
        <v>70</v>
      </c>
    </row>
    <row r="76" spans="27:27" x14ac:dyDescent="0.2">
      <c r="AA76" s="91">
        <v>71</v>
      </c>
    </row>
    <row r="77" spans="27:27" x14ac:dyDescent="0.2">
      <c r="AA77" s="91">
        <v>72</v>
      </c>
    </row>
    <row r="78" spans="27:27" x14ac:dyDescent="0.2">
      <c r="AA78" s="91">
        <v>73</v>
      </c>
    </row>
    <row r="79" spans="27:27" x14ac:dyDescent="0.2">
      <c r="AA79" s="91">
        <v>74</v>
      </c>
    </row>
    <row r="80" spans="27:27" x14ac:dyDescent="0.2">
      <c r="AA80" s="91">
        <v>75</v>
      </c>
    </row>
    <row r="81" spans="27:27" x14ac:dyDescent="0.2">
      <c r="AA81" s="91">
        <v>76</v>
      </c>
    </row>
    <row r="82" spans="27:27" x14ac:dyDescent="0.2">
      <c r="AA82" s="91">
        <v>77</v>
      </c>
    </row>
    <row r="83" spans="27:27" x14ac:dyDescent="0.2">
      <c r="AA83" s="91">
        <v>78</v>
      </c>
    </row>
    <row r="84" spans="27:27" x14ac:dyDescent="0.2">
      <c r="AA84" s="91">
        <v>79</v>
      </c>
    </row>
    <row r="85" spans="27:27" x14ac:dyDescent="0.2">
      <c r="AA85" s="91">
        <v>80</v>
      </c>
    </row>
    <row r="86" spans="27:27" x14ac:dyDescent="0.2">
      <c r="AA86" s="91">
        <v>81</v>
      </c>
    </row>
    <row r="87" spans="27:27" x14ac:dyDescent="0.2">
      <c r="AA87" s="91">
        <v>82</v>
      </c>
    </row>
    <row r="88" spans="27:27" x14ac:dyDescent="0.2">
      <c r="AA88" s="91">
        <v>83</v>
      </c>
    </row>
    <row r="89" spans="27:27" x14ac:dyDescent="0.2">
      <c r="AA89" s="91">
        <v>84</v>
      </c>
    </row>
    <row r="90" spans="27:27" x14ac:dyDescent="0.2">
      <c r="AA90" s="91">
        <v>85</v>
      </c>
    </row>
    <row r="91" spans="27:27" x14ac:dyDescent="0.2">
      <c r="AA91" s="91">
        <v>85</v>
      </c>
    </row>
    <row r="92" spans="27:27" x14ac:dyDescent="0.2">
      <c r="AA92" s="91">
        <v>86</v>
      </c>
    </row>
    <row r="93" spans="27:27" x14ac:dyDescent="0.2">
      <c r="AA93" s="91">
        <v>86</v>
      </c>
    </row>
    <row r="94" spans="27:27" x14ac:dyDescent="0.2">
      <c r="AA94" s="91">
        <v>87</v>
      </c>
    </row>
    <row r="95" spans="27:27" x14ac:dyDescent="0.2">
      <c r="AA95" s="91">
        <v>88</v>
      </c>
    </row>
    <row r="96" spans="27:27" x14ac:dyDescent="0.2">
      <c r="AA96" s="91">
        <v>89</v>
      </c>
    </row>
    <row r="97" spans="27:27" x14ac:dyDescent="0.2">
      <c r="AA97" s="91">
        <v>90</v>
      </c>
    </row>
    <row r="98" spans="27:27" x14ac:dyDescent="0.2">
      <c r="AA98" s="91">
        <v>91</v>
      </c>
    </row>
    <row r="99" spans="27:27" x14ac:dyDescent="0.2">
      <c r="AA99" s="91">
        <v>92</v>
      </c>
    </row>
    <row r="100" spans="27:27" x14ac:dyDescent="0.2">
      <c r="AA100" s="91">
        <v>93</v>
      </c>
    </row>
    <row r="101" spans="27:27" x14ac:dyDescent="0.2">
      <c r="AA101" s="91">
        <v>94</v>
      </c>
    </row>
    <row r="102" spans="27:27" x14ac:dyDescent="0.2">
      <c r="AA102" s="91">
        <v>95</v>
      </c>
    </row>
    <row r="103" spans="27:27" x14ac:dyDescent="0.2">
      <c r="AA103" s="91">
        <v>96</v>
      </c>
    </row>
    <row r="104" spans="27:27" x14ac:dyDescent="0.2">
      <c r="AA104" s="91">
        <v>97</v>
      </c>
    </row>
    <row r="105" spans="27:27" x14ac:dyDescent="0.2">
      <c r="AA105" s="91">
        <v>98</v>
      </c>
    </row>
    <row r="106" spans="27:27" x14ac:dyDescent="0.2">
      <c r="AA106" s="91">
        <v>99</v>
      </c>
    </row>
    <row r="107" spans="27:27" x14ac:dyDescent="0.2">
      <c r="AA107" s="91">
        <v>100</v>
      </c>
    </row>
    <row r="108" spans="27:27" x14ac:dyDescent="0.2">
      <c r="AA108" s="91">
        <v>101</v>
      </c>
    </row>
    <row r="109" spans="27:27" x14ac:dyDescent="0.2">
      <c r="AA109" s="91">
        <v>102</v>
      </c>
    </row>
    <row r="110" spans="27:27" x14ac:dyDescent="0.2">
      <c r="AA110" s="91">
        <v>103</v>
      </c>
    </row>
    <row r="111" spans="27:27" x14ac:dyDescent="0.2">
      <c r="AA111" s="91">
        <v>104</v>
      </c>
    </row>
    <row r="112" spans="27:27" x14ac:dyDescent="0.2">
      <c r="AA112" s="91">
        <v>105</v>
      </c>
    </row>
    <row r="113" spans="27:27" x14ac:dyDescent="0.2">
      <c r="AA113" s="91">
        <v>106</v>
      </c>
    </row>
    <row r="114" spans="27:27" x14ac:dyDescent="0.2">
      <c r="AA114" s="91">
        <v>107</v>
      </c>
    </row>
    <row r="115" spans="27:27" x14ac:dyDescent="0.2">
      <c r="AA115" s="91">
        <v>108</v>
      </c>
    </row>
    <row r="116" spans="27:27" x14ac:dyDescent="0.2">
      <c r="AA116" s="91">
        <v>109</v>
      </c>
    </row>
    <row r="117" spans="27:27" x14ac:dyDescent="0.2">
      <c r="AA117" s="91">
        <v>110</v>
      </c>
    </row>
    <row r="118" spans="27:27" x14ac:dyDescent="0.2">
      <c r="AA118" s="91">
        <v>111</v>
      </c>
    </row>
    <row r="119" spans="27:27" x14ac:dyDescent="0.2">
      <c r="AA119" s="91">
        <v>112</v>
      </c>
    </row>
    <row r="120" spans="27:27" x14ac:dyDescent="0.2">
      <c r="AA120" s="91">
        <v>113</v>
      </c>
    </row>
    <row r="121" spans="27:27" x14ac:dyDescent="0.2">
      <c r="AA121" s="91">
        <v>114</v>
      </c>
    </row>
    <row r="122" spans="27:27" x14ac:dyDescent="0.2">
      <c r="AA122" s="91">
        <v>115</v>
      </c>
    </row>
    <row r="123" spans="27:27" x14ac:dyDescent="0.2">
      <c r="AA123" s="91">
        <v>116</v>
      </c>
    </row>
    <row r="124" spans="27:27" x14ac:dyDescent="0.2">
      <c r="AA124" s="91">
        <v>117</v>
      </c>
    </row>
    <row r="125" spans="27:27" x14ac:dyDescent="0.2">
      <c r="AA125" s="91">
        <v>118</v>
      </c>
    </row>
    <row r="126" spans="27:27" x14ac:dyDescent="0.2">
      <c r="AA126" s="91">
        <v>119</v>
      </c>
    </row>
    <row r="127" spans="27:27" x14ac:dyDescent="0.2">
      <c r="AA127" s="91">
        <v>120</v>
      </c>
    </row>
    <row r="128" spans="27:27" x14ac:dyDescent="0.2">
      <c r="AA128" s="91">
        <v>121</v>
      </c>
    </row>
    <row r="129" spans="27:27" x14ac:dyDescent="0.2">
      <c r="AA129" s="91">
        <v>122</v>
      </c>
    </row>
  </sheetData>
  <sheetProtection algorithmName="SHA-512" hashValue="KmiAVKu0sMXlAEXUaJk1zWK8n7GSdH19smzobZxAWX40AqmM7NDVxF8jtQIpLGYgNGSo6KSoTcyainWVXshTSg==" saltValue="A5ZOzmqLZwLvkFNgK9hnlg==" spinCount="100000" sheet="1" scenarios="1"/>
  <mergeCells count="19">
    <mergeCell ref="G61:J63"/>
    <mergeCell ref="H55:J57"/>
    <mergeCell ref="E55:G57"/>
    <mergeCell ref="W32:Y32"/>
    <mergeCell ref="W38:X39"/>
    <mergeCell ref="W41:X42"/>
    <mergeCell ref="I32:J32"/>
    <mergeCell ref="W33:X36"/>
    <mergeCell ref="W44:Y46"/>
    <mergeCell ref="W48:Y52"/>
    <mergeCell ref="A32:C38"/>
    <mergeCell ref="C51:C52"/>
    <mergeCell ref="C47:C48"/>
    <mergeCell ref="C39:C40"/>
    <mergeCell ref="C43:C44"/>
    <mergeCell ref="A39:B40"/>
    <mergeCell ref="A43:B44"/>
    <mergeCell ref="A47:B48"/>
    <mergeCell ref="A51:B52"/>
  </mergeCells>
  <phoneticPr fontId="5" type="noConversion"/>
  <dataValidations count="2">
    <dataValidation type="list" allowBlank="1" showInputMessage="1" showErrorMessage="1" sqref="B2" xr:uid="{00000000-0002-0000-0000-000000000000}">
      <formula1>$AB$7:$AB$29</formula1>
    </dataValidation>
    <dataValidation type="list" allowBlank="1" showInputMessage="1" showErrorMessage="1" sqref="B1" xr:uid="{00000000-0002-0000-0000-000001000000}">
      <formula1>$AA$7:$AA$131</formula1>
    </dataValidation>
  </dataValidations>
  <pageMargins left="0.75" right="0.75" top="1" bottom="1" header="0.5" footer="0.5"/>
  <pageSetup scale="6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T56"/>
  <sheetViews>
    <sheetView zoomScale="55" zoomScaleNormal="55" workbookViewId="0">
      <pane xSplit="2" ySplit="6" topLeftCell="C7" activePane="bottomRight" state="frozen"/>
      <selection activeCell="B1" sqref="B1"/>
      <selection pane="topRight" activeCell="B1" sqref="B1"/>
      <selection pane="bottomLeft" activeCell="B1" sqref="B1"/>
      <selection pane="bottomRight" activeCell="M10" sqref="M10"/>
    </sheetView>
  </sheetViews>
  <sheetFormatPr defaultRowHeight="15" x14ac:dyDescent="0.2"/>
  <cols>
    <col min="1" max="1" width="11.140625" style="60" customWidth="1"/>
    <col min="2" max="2" width="52.7109375" style="60" customWidth="1"/>
    <col min="3" max="15" width="17.5703125" style="60" customWidth="1"/>
    <col min="16" max="18" width="9.140625" style="60"/>
    <col min="19" max="21" width="9.140625" style="60" hidden="1" customWidth="1"/>
    <col min="22" max="25" width="0" style="60" hidden="1" customWidth="1"/>
    <col min="26" max="26" width="9.140625"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'Club Growth'!G3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295</v>
      </c>
      <c r="B8" s="68"/>
      <c r="C8" s="65"/>
      <c r="D8" s="4"/>
      <c r="E8" s="4"/>
      <c r="F8" s="4"/>
      <c r="G8" s="4"/>
      <c r="H8" s="4"/>
      <c r="I8" s="4"/>
      <c r="J8" s="4"/>
      <c r="K8" s="4"/>
      <c r="L8" s="4"/>
      <c r="M8" s="4"/>
      <c r="N8" s="4"/>
      <c r="O8" s="4"/>
    </row>
    <row r="9" spans="1:46" ht="20.25" x14ac:dyDescent="0.3">
      <c r="A9" s="11">
        <v>7008</v>
      </c>
      <c r="B9" s="71" t="str">
        <f>IF(ISTEXT("PR-"&amp;VLOOKUP(A9,'Chart of Accounts'!$B$5:$C$50,2,FALSE)),"PR-"&amp;VLOOKUP(A9,'Chart of Accounts'!$B$5:$C$50,2,FALSE),"")</f>
        <v>PR-Promotional Materials</v>
      </c>
      <c r="C9" s="187"/>
      <c r="D9" s="187">
        <v>267</v>
      </c>
      <c r="E9" s="187">
        <v>133</v>
      </c>
      <c r="F9" s="187">
        <v>133</v>
      </c>
      <c r="G9" s="187">
        <v>133</v>
      </c>
      <c r="H9" s="187">
        <v>133</v>
      </c>
      <c r="I9" s="187">
        <v>133</v>
      </c>
      <c r="J9" s="187">
        <v>133</v>
      </c>
      <c r="K9" s="187">
        <v>133</v>
      </c>
      <c r="L9" s="187">
        <v>133</v>
      </c>
      <c r="M9" s="187">
        <v>136</v>
      </c>
      <c r="N9" s="187"/>
      <c r="O9" s="4">
        <f t="shared" ref="O9:O28" si="0">SUM(C9:N9)</f>
        <v>1467</v>
      </c>
      <c r="T9" s="128" t="s">
        <v>258</v>
      </c>
      <c r="AA9" s="7" t="s">
        <v>190</v>
      </c>
      <c r="AB9" s="7" t="str">
        <f t="shared" ref="AB9:AB27" si="1">IF(A9="","",A9&amp;"-000000")</f>
        <v>7008-000000</v>
      </c>
      <c r="AC9" s="7">
        <v>601</v>
      </c>
      <c r="AD9" s="7" t="str">
        <f t="shared" ref="AD9:AD28" si="2">IF(LEN($O$1)=3,$O$1,IF(LEN($O$1)=2,0&amp;$O$1,IF(LEN($O$1)=1,0&amp;0&amp;$O$1,"ERROR")))</f>
        <v>035</v>
      </c>
      <c r="AE9" s="7"/>
      <c r="AF9" s="7"/>
      <c r="AG9" s="7">
        <v>110</v>
      </c>
      <c r="AH9" s="7" t="str">
        <f>Summary!$B$2</f>
        <v>USD</v>
      </c>
      <c r="AI9" s="7">
        <f t="shared" ref="AI9:AT27" si="3">IF(C9="",0,C9)</f>
        <v>0</v>
      </c>
      <c r="AJ9" s="7">
        <f t="shared" si="3"/>
        <v>267</v>
      </c>
      <c r="AK9" s="7">
        <f t="shared" si="3"/>
        <v>133</v>
      </c>
      <c r="AL9" s="7">
        <f t="shared" si="3"/>
        <v>133</v>
      </c>
      <c r="AM9" s="7">
        <f t="shared" si="3"/>
        <v>133</v>
      </c>
      <c r="AN9" s="7">
        <f t="shared" si="3"/>
        <v>133</v>
      </c>
      <c r="AO9" s="7">
        <f t="shared" si="3"/>
        <v>133</v>
      </c>
      <c r="AP9" s="7">
        <f t="shared" si="3"/>
        <v>133</v>
      </c>
      <c r="AQ9" s="7">
        <f t="shared" si="3"/>
        <v>133</v>
      </c>
      <c r="AR9" s="7">
        <f t="shared" si="3"/>
        <v>133</v>
      </c>
      <c r="AS9" s="7">
        <f t="shared" si="3"/>
        <v>136</v>
      </c>
      <c r="AT9" s="7">
        <f t="shared" si="3"/>
        <v>0</v>
      </c>
    </row>
    <row r="10" spans="1:46" ht="20.25" x14ac:dyDescent="0.3">
      <c r="A10" s="11">
        <v>7012</v>
      </c>
      <c r="B10" s="71" t="str">
        <f>IF(ISTEXT("PR-"&amp;VLOOKUP(A10,'Chart of Accounts'!$B$5:$C$50,2,FALSE)),"PR-"&amp;VLOOKUP(A10,'Chart of Accounts'!$B$5:$C$50,2,FALSE),"")</f>
        <v>PR-Supplies &amp; Stationery Expense</v>
      </c>
      <c r="C10" s="187"/>
      <c r="D10" s="187"/>
      <c r="E10" s="187"/>
      <c r="F10" s="187"/>
      <c r="G10" s="187"/>
      <c r="H10" s="187"/>
      <c r="I10" s="187"/>
      <c r="J10" s="187"/>
      <c r="K10" s="187"/>
      <c r="L10" s="187"/>
      <c r="M10" s="187"/>
      <c r="N10" s="187"/>
      <c r="O10" s="4">
        <f t="shared" si="0"/>
        <v>0</v>
      </c>
      <c r="T10" s="60" t="s">
        <v>33</v>
      </c>
      <c r="U10" s="60">
        <v>7004</v>
      </c>
      <c r="AA10" s="7" t="s">
        <v>190</v>
      </c>
      <c r="AB10" s="7" t="str">
        <f t="shared" si="1"/>
        <v>7012-000000</v>
      </c>
      <c r="AC10" s="7">
        <v>601</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1">
        <v>7014</v>
      </c>
      <c r="B11" s="71" t="str">
        <f>IF(ISTEXT("PR-"&amp;VLOOKUP(A11,'Chart of Accounts'!$B$5:$C$50,2,FALSE)),"PR-"&amp;VLOOKUP(A11,'Chart of Accounts'!$B$5:$C$50,2,FALSE),"")</f>
        <v>PR-Room Rental Event Expense</v>
      </c>
      <c r="C11" s="187"/>
      <c r="D11" s="187"/>
      <c r="E11" s="187"/>
      <c r="F11" s="187"/>
      <c r="G11" s="187"/>
      <c r="H11" s="187"/>
      <c r="I11" s="187"/>
      <c r="J11" s="187"/>
      <c r="K11" s="187"/>
      <c r="L11" s="187"/>
      <c r="M11" s="187"/>
      <c r="N11" s="187"/>
      <c r="O11" s="4">
        <f t="shared" si="0"/>
        <v>0</v>
      </c>
      <c r="T11" s="60" t="s">
        <v>35</v>
      </c>
      <c r="U11" s="60">
        <v>7006</v>
      </c>
      <c r="AA11" s="7" t="s">
        <v>190</v>
      </c>
      <c r="AB11" s="7" t="str">
        <f t="shared" si="1"/>
        <v>7014-000000</v>
      </c>
      <c r="AC11" s="7">
        <v>601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1">
        <v>7020</v>
      </c>
      <c r="B12" s="71" t="str">
        <f>IF(ISTEXT("PR-"&amp;VLOOKUP(A12,'Chart of Accounts'!$B$5:$C$50,2,FALSE)),"PR-"&amp;VLOOKUP(A12,'Chart of Accounts'!$B$5:$C$50,2,FALSE),"")</f>
        <v>PR-Printing Expense</v>
      </c>
      <c r="C12" s="187"/>
      <c r="D12" s="187"/>
      <c r="E12" s="187"/>
      <c r="F12" s="187"/>
      <c r="G12" s="187"/>
      <c r="H12" s="187"/>
      <c r="I12" s="187"/>
      <c r="J12" s="187"/>
      <c r="K12" s="187"/>
      <c r="L12" s="187"/>
      <c r="M12" s="187"/>
      <c r="N12" s="187"/>
      <c r="O12" s="4">
        <f t="shared" si="0"/>
        <v>0</v>
      </c>
      <c r="T12" s="60" t="s">
        <v>37</v>
      </c>
      <c r="U12" s="60">
        <v>7008</v>
      </c>
      <c r="AA12" s="7" t="s">
        <v>190</v>
      </c>
      <c r="AB12" s="7" t="str">
        <f t="shared" si="1"/>
        <v>7020-000000</v>
      </c>
      <c r="AC12" s="7">
        <v>601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1">
        <v>7024</v>
      </c>
      <c r="B13" s="71" t="str">
        <f>IF(ISTEXT("PR-"&amp;VLOOKUP(A13,'Chart of Accounts'!$B$5:$C$50,2,FALSE)),"PR-"&amp;VLOOKUP(A13,'Chart of Accounts'!$B$5:$C$50,2,FALSE),"")</f>
        <v>PR-Newsletter Expense</v>
      </c>
      <c r="C13" s="187"/>
      <c r="D13" s="187"/>
      <c r="E13" s="187"/>
      <c r="F13" s="187"/>
      <c r="G13" s="187"/>
      <c r="H13" s="187"/>
      <c r="I13" s="187"/>
      <c r="J13" s="187"/>
      <c r="K13" s="187"/>
      <c r="L13" s="187"/>
      <c r="M13" s="187"/>
      <c r="N13" s="187"/>
      <c r="O13" s="4">
        <f t="shared" si="0"/>
        <v>0</v>
      </c>
      <c r="T13" s="60" t="s">
        <v>39</v>
      </c>
      <c r="U13" s="60">
        <v>7010</v>
      </c>
      <c r="AA13" s="7" t="s">
        <v>190</v>
      </c>
      <c r="AB13" s="7" t="str">
        <f t="shared" si="1"/>
        <v>7024-000000</v>
      </c>
      <c r="AC13" s="7">
        <v>601</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1">
        <v>7026</v>
      </c>
      <c r="B14" s="71" t="str">
        <f>IF(ISTEXT("PR-"&amp;VLOOKUP(A14,'Chart of Accounts'!$B$5:$C$50,2,FALSE)),"PR-"&amp;VLOOKUP(A14,'Chart of Accounts'!$B$5:$C$50,2,FALSE),"")</f>
        <v>PR-Website Expense</v>
      </c>
      <c r="C14" s="187">
        <v>46</v>
      </c>
      <c r="D14" s="187">
        <v>46</v>
      </c>
      <c r="E14" s="187">
        <v>46</v>
      </c>
      <c r="F14" s="187">
        <v>46</v>
      </c>
      <c r="G14" s="187">
        <v>46</v>
      </c>
      <c r="H14" s="187">
        <v>46</v>
      </c>
      <c r="I14" s="187">
        <v>46</v>
      </c>
      <c r="J14" s="187">
        <v>46</v>
      </c>
      <c r="K14" s="187">
        <v>46</v>
      </c>
      <c r="L14" s="187">
        <v>46</v>
      </c>
      <c r="M14" s="187">
        <v>47</v>
      </c>
      <c r="N14" s="187">
        <v>47</v>
      </c>
      <c r="O14" s="4">
        <f t="shared" si="0"/>
        <v>554</v>
      </c>
      <c r="T14" s="60" t="s">
        <v>41</v>
      </c>
      <c r="U14" s="60">
        <v>7012</v>
      </c>
      <c r="AA14" s="7" t="s">
        <v>190</v>
      </c>
      <c r="AB14" s="7" t="str">
        <f t="shared" si="1"/>
        <v>7026-000000</v>
      </c>
      <c r="AC14" s="7">
        <v>601</v>
      </c>
      <c r="AD14" s="7" t="str">
        <f t="shared" si="2"/>
        <v>035</v>
      </c>
      <c r="AE14" s="7"/>
      <c r="AF14" s="7"/>
      <c r="AG14" s="7">
        <v>110</v>
      </c>
      <c r="AH14" s="7" t="str">
        <f>Summary!$B$2</f>
        <v>USD</v>
      </c>
      <c r="AI14" s="7">
        <f t="shared" si="3"/>
        <v>46</v>
      </c>
      <c r="AJ14" s="7">
        <f t="shared" si="3"/>
        <v>46</v>
      </c>
      <c r="AK14" s="7">
        <f t="shared" si="3"/>
        <v>46</v>
      </c>
      <c r="AL14" s="7">
        <f t="shared" si="3"/>
        <v>46</v>
      </c>
      <c r="AM14" s="7">
        <f t="shared" si="3"/>
        <v>46</v>
      </c>
      <c r="AN14" s="7">
        <f t="shared" si="3"/>
        <v>46</v>
      </c>
      <c r="AO14" s="7">
        <f t="shared" si="3"/>
        <v>46</v>
      </c>
      <c r="AP14" s="7">
        <f t="shared" si="3"/>
        <v>46</v>
      </c>
      <c r="AQ14" s="7">
        <f t="shared" si="3"/>
        <v>46</v>
      </c>
      <c r="AR14" s="7">
        <f t="shared" si="3"/>
        <v>46</v>
      </c>
      <c r="AS14" s="7">
        <f t="shared" si="3"/>
        <v>47</v>
      </c>
      <c r="AT14" s="7">
        <f t="shared" si="3"/>
        <v>47</v>
      </c>
    </row>
    <row r="15" spans="1:46" ht="20.25" x14ac:dyDescent="0.3">
      <c r="A15" s="11">
        <v>7028</v>
      </c>
      <c r="B15" s="71" t="str">
        <f>IF(ISTEXT("PR-"&amp;VLOOKUP(A15,'Chart of Accounts'!$B$5:$C$50,2,FALSE)),"PR-"&amp;VLOOKUP(A15,'Chart of Accounts'!$B$5:$C$50,2,FALSE),"")</f>
        <v>PR-Directory Expense</v>
      </c>
      <c r="C15" s="187">
        <v>12</v>
      </c>
      <c r="D15" s="187">
        <v>12</v>
      </c>
      <c r="E15" s="187">
        <v>12</v>
      </c>
      <c r="F15" s="187">
        <v>12</v>
      </c>
      <c r="G15" s="187">
        <v>12</v>
      </c>
      <c r="H15" s="187">
        <v>12</v>
      </c>
      <c r="I15" s="187">
        <v>12</v>
      </c>
      <c r="J15" s="187">
        <v>12</v>
      </c>
      <c r="K15" s="187">
        <v>12</v>
      </c>
      <c r="L15" s="187">
        <v>12</v>
      </c>
      <c r="M15" s="187">
        <v>12</v>
      </c>
      <c r="N15" s="187">
        <v>12</v>
      </c>
      <c r="O15" s="4">
        <f t="shared" si="0"/>
        <v>144</v>
      </c>
      <c r="T15" s="60" t="s">
        <v>43</v>
      </c>
      <c r="U15" s="60">
        <v>7014</v>
      </c>
      <c r="AA15" s="7" t="s">
        <v>190</v>
      </c>
      <c r="AB15" s="7" t="str">
        <f t="shared" si="1"/>
        <v>7028-000000</v>
      </c>
      <c r="AC15" s="7">
        <v>601</v>
      </c>
      <c r="AD15" s="7" t="str">
        <f t="shared" si="2"/>
        <v>035</v>
      </c>
      <c r="AE15" s="7"/>
      <c r="AF15" s="7"/>
      <c r="AG15" s="7">
        <v>110</v>
      </c>
      <c r="AH15" s="7" t="str">
        <f>Summary!$B$2</f>
        <v>USD</v>
      </c>
      <c r="AI15" s="7">
        <f t="shared" si="3"/>
        <v>12</v>
      </c>
      <c r="AJ15" s="7">
        <f t="shared" si="3"/>
        <v>12</v>
      </c>
      <c r="AK15" s="7">
        <f t="shared" si="3"/>
        <v>12</v>
      </c>
      <c r="AL15" s="7">
        <f t="shared" si="3"/>
        <v>12</v>
      </c>
      <c r="AM15" s="7">
        <f t="shared" si="3"/>
        <v>12</v>
      </c>
      <c r="AN15" s="7">
        <f t="shared" si="3"/>
        <v>12</v>
      </c>
      <c r="AO15" s="7">
        <f t="shared" si="3"/>
        <v>12</v>
      </c>
      <c r="AP15" s="7">
        <f t="shared" si="3"/>
        <v>12</v>
      </c>
      <c r="AQ15" s="7">
        <f t="shared" si="3"/>
        <v>12</v>
      </c>
      <c r="AR15" s="7">
        <f t="shared" si="3"/>
        <v>12</v>
      </c>
      <c r="AS15" s="7">
        <f t="shared" si="3"/>
        <v>12</v>
      </c>
      <c r="AT15" s="7">
        <f t="shared" si="3"/>
        <v>12</v>
      </c>
    </row>
    <row r="16" spans="1:46" ht="20.25" x14ac:dyDescent="0.3">
      <c r="A16" s="11">
        <v>7042</v>
      </c>
      <c r="B16" s="71" t="str">
        <f>IF(ISTEXT("PR-"&amp;VLOOKUP(A16,'Chart of Accounts'!$B$5:$C$50,2,FALSE)),"PR-"&amp;VLOOKUP(A16,'Chart of Accounts'!$B$5:$C$50,2,FALSE),"")</f>
        <v>PR-Outside Contractor Expense</v>
      </c>
      <c r="C16" s="187"/>
      <c r="D16" s="187"/>
      <c r="E16" s="187"/>
      <c r="F16" s="187"/>
      <c r="G16" s="187"/>
      <c r="H16" s="187"/>
      <c r="I16" s="187"/>
      <c r="J16" s="187"/>
      <c r="K16" s="187"/>
      <c r="L16" s="187"/>
      <c r="M16" s="187"/>
      <c r="N16" s="187"/>
      <c r="O16" s="4">
        <f t="shared" si="0"/>
        <v>0</v>
      </c>
      <c r="T16" s="60" t="s">
        <v>45</v>
      </c>
      <c r="U16" s="60">
        <v>7016</v>
      </c>
      <c r="AA16" s="7" t="s">
        <v>190</v>
      </c>
      <c r="AB16" s="7" t="str">
        <f t="shared" si="1"/>
        <v>7042-000000</v>
      </c>
      <c r="AC16" s="7">
        <v>601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x14ac:dyDescent="0.3">
      <c r="A17" s="11">
        <v>7044</v>
      </c>
      <c r="B17" s="71" t="str">
        <f>IF(ISTEXT("PR-"&amp;VLOOKUP(A17,'Chart of Accounts'!$B$5:$C$50,2,FALSE)),"PR-"&amp;VLOOKUP(A17,'Chart of Accounts'!$B$5:$C$50,2,FALSE),"")</f>
        <v>PR-Postage &amp; Shipping Expense</v>
      </c>
      <c r="C17" s="187"/>
      <c r="D17" s="187"/>
      <c r="E17" s="187"/>
      <c r="F17" s="187"/>
      <c r="G17" s="187"/>
      <c r="H17" s="187"/>
      <c r="I17" s="187"/>
      <c r="J17" s="187"/>
      <c r="K17" s="187"/>
      <c r="L17" s="187"/>
      <c r="M17" s="187"/>
      <c r="N17" s="187"/>
      <c r="O17" s="4">
        <f t="shared" si="0"/>
        <v>0</v>
      </c>
      <c r="T17" s="60" t="s">
        <v>47</v>
      </c>
      <c r="U17" s="60">
        <v>7018</v>
      </c>
      <c r="AA17" s="7" t="s">
        <v>190</v>
      </c>
      <c r="AB17" s="7" t="str">
        <f t="shared" si="1"/>
        <v>7044-000000</v>
      </c>
      <c r="AC17" s="7">
        <v>601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x14ac:dyDescent="0.3">
      <c r="A18" s="11">
        <v>7086</v>
      </c>
      <c r="B18" s="71" t="str">
        <f>IF(ISTEXT("PR-"&amp;VLOOKUP(A18,'Chart of Accounts'!$B$5:$C$50,2,FALSE)),"PR-"&amp;VLOOKUP(A18,'Chart of Accounts'!$B$5:$C$50,2,FALSE),"")</f>
        <v>PR-Miscellaneous Expenses</v>
      </c>
      <c r="C18" s="187"/>
      <c r="D18" s="187"/>
      <c r="E18" s="187"/>
      <c r="F18" s="187"/>
      <c r="G18" s="187"/>
      <c r="H18" s="187"/>
      <c r="I18" s="187"/>
      <c r="J18" s="187"/>
      <c r="K18" s="187"/>
      <c r="L18" s="187"/>
      <c r="M18" s="187"/>
      <c r="N18" s="187"/>
      <c r="O18" s="4">
        <f t="shared" si="0"/>
        <v>0</v>
      </c>
      <c r="T18" s="60" t="s">
        <v>49</v>
      </c>
      <c r="U18" s="60">
        <v>7020</v>
      </c>
      <c r="AA18" s="7" t="s">
        <v>190</v>
      </c>
      <c r="AB18" s="7" t="str">
        <f t="shared" si="1"/>
        <v>7086-000000</v>
      </c>
      <c r="AC18" s="7">
        <v>601</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x14ac:dyDescent="0.3">
      <c r="A19" s="21"/>
      <c r="B19" s="71" t="str">
        <f>IF(ISTEXT("PR-"&amp;VLOOKUP(A19,'Chart of Accounts'!$B$5:$C$50,2,FALSE)),"PR-"&amp;VLOOKUP(A19,'Chart of Accounts'!$B$5:$C$50,2,FALSE),"")</f>
        <v/>
      </c>
      <c r="C19" s="137"/>
      <c r="D19" s="137"/>
      <c r="E19" s="137"/>
      <c r="F19" s="137"/>
      <c r="G19" s="137"/>
      <c r="H19" s="137"/>
      <c r="I19" s="137"/>
      <c r="J19" s="137"/>
      <c r="K19" s="137"/>
      <c r="L19" s="137"/>
      <c r="M19" s="137"/>
      <c r="N19" s="137"/>
      <c r="O19" s="4">
        <f t="shared" si="0"/>
        <v>0</v>
      </c>
      <c r="T19" s="60" t="s">
        <v>51</v>
      </c>
      <c r="U19" s="60">
        <v>7022</v>
      </c>
      <c r="AA19" s="7" t="s">
        <v>190</v>
      </c>
      <c r="AB19" s="7" t="str">
        <f t="shared" si="1"/>
        <v/>
      </c>
      <c r="AC19" s="7">
        <v>601</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20.25" x14ac:dyDescent="0.3">
      <c r="A20" s="21"/>
      <c r="B20" s="71" t="str">
        <f>IF(ISTEXT("PR-"&amp;VLOOKUP(A20,'Chart of Accounts'!$B$5:$C$50,2,FALSE)),"PR-"&amp;VLOOKUP(A20,'Chart of Accounts'!$B$5:$C$50,2,FALSE),"")</f>
        <v/>
      </c>
      <c r="C20" s="137"/>
      <c r="D20" s="137"/>
      <c r="E20" s="137"/>
      <c r="F20" s="137"/>
      <c r="G20" s="137"/>
      <c r="H20" s="137"/>
      <c r="I20" s="137"/>
      <c r="J20" s="137"/>
      <c r="K20" s="137"/>
      <c r="L20" s="137"/>
      <c r="M20" s="137"/>
      <c r="N20" s="137"/>
      <c r="O20" s="4">
        <f t="shared" si="0"/>
        <v>0</v>
      </c>
      <c r="T20" s="60" t="s">
        <v>53</v>
      </c>
      <c r="U20" s="60">
        <v>7024</v>
      </c>
      <c r="AA20" s="7" t="s">
        <v>190</v>
      </c>
      <c r="AB20" s="7" t="str">
        <f t="shared" si="1"/>
        <v/>
      </c>
      <c r="AC20" s="7">
        <v>601</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 customHeight="1" x14ac:dyDescent="0.3">
      <c r="A21" s="21"/>
      <c r="B21" s="71" t="str">
        <f>IF(ISTEXT("PR-"&amp;VLOOKUP(A21,'Chart of Accounts'!$B$5:$C$50,2,FALSE)),"PR-"&amp;VLOOKUP(A21,'Chart of Accounts'!$B$5:$C$50,2,FALSE),"")</f>
        <v/>
      </c>
      <c r="C21" s="137"/>
      <c r="D21" s="137"/>
      <c r="E21" s="137"/>
      <c r="F21" s="137"/>
      <c r="G21" s="137"/>
      <c r="H21" s="137"/>
      <c r="I21" s="137"/>
      <c r="J21" s="137"/>
      <c r="K21" s="137"/>
      <c r="L21" s="137"/>
      <c r="M21" s="137"/>
      <c r="N21" s="137"/>
      <c r="O21" s="4">
        <f t="shared" si="0"/>
        <v>0</v>
      </c>
      <c r="T21" s="60" t="s">
        <v>55</v>
      </c>
      <c r="U21" s="60">
        <v>7026</v>
      </c>
      <c r="AA21" s="7" t="s">
        <v>190</v>
      </c>
      <c r="AB21" s="7" t="str">
        <f t="shared" si="1"/>
        <v/>
      </c>
      <c r="AC21" s="7">
        <v>601</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20.25" x14ac:dyDescent="0.3">
      <c r="A22" s="21"/>
      <c r="B22" s="71" t="str">
        <f>IF(ISTEXT("PR-"&amp;VLOOKUP(A22,'Chart of Accounts'!$B$5:$C$50,2,FALSE)),"PR-"&amp;VLOOKUP(A22,'Chart of Accounts'!$B$5:$C$50,2,FALSE),"")</f>
        <v/>
      </c>
      <c r="C22" s="137"/>
      <c r="D22" s="137"/>
      <c r="E22" s="137"/>
      <c r="F22" s="137"/>
      <c r="G22" s="137"/>
      <c r="H22" s="137"/>
      <c r="I22" s="137"/>
      <c r="J22" s="137"/>
      <c r="K22" s="137"/>
      <c r="L22" s="137"/>
      <c r="M22" s="137"/>
      <c r="N22" s="137"/>
      <c r="O22" s="4">
        <f t="shared" si="0"/>
        <v>0</v>
      </c>
      <c r="T22" s="60" t="s">
        <v>57</v>
      </c>
      <c r="U22" s="60">
        <v>7028</v>
      </c>
      <c r="AA22" s="7" t="s">
        <v>190</v>
      </c>
      <c r="AB22" s="7" t="str">
        <f t="shared" si="1"/>
        <v/>
      </c>
      <c r="AC22" s="7">
        <v>601</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20.25" x14ac:dyDescent="0.3">
      <c r="A23" s="21"/>
      <c r="B23" s="71" t="str">
        <f>IF(ISTEXT("PR-"&amp;VLOOKUP(A23,'Chart of Accounts'!$B$5:$C$50,2,FALSE)),"PR-"&amp;VLOOKUP(A23,'Chart of Accounts'!$B$5:$C$50,2,FALSE),"")</f>
        <v/>
      </c>
      <c r="C23" s="137"/>
      <c r="D23" s="137"/>
      <c r="E23" s="137"/>
      <c r="F23" s="137"/>
      <c r="G23" s="137"/>
      <c r="H23" s="137"/>
      <c r="I23" s="137"/>
      <c r="J23" s="137"/>
      <c r="K23" s="137"/>
      <c r="L23" s="137"/>
      <c r="M23" s="137"/>
      <c r="N23" s="137"/>
      <c r="O23" s="4">
        <f t="shared" si="0"/>
        <v>0</v>
      </c>
      <c r="T23" s="60" t="s">
        <v>59</v>
      </c>
      <c r="U23" s="60">
        <v>7030</v>
      </c>
      <c r="AA23" s="7" t="s">
        <v>190</v>
      </c>
      <c r="AB23" s="7" t="str">
        <f t="shared" si="1"/>
        <v/>
      </c>
      <c r="AC23" s="7">
        <v>601</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20.25" x14ac:dyDescent="0.3">
      <c r="A24" s="21"/>
      <c r="B24" s="71" t="str">
        <f>IF(ISTEXT("PR-"&amp;VLOOKUP(A24,'Chart of Accounts'!$B$5:$C$50,2,FALSE)),"PR-"&amp;VLOOKUP(A24,'Chart of Accounts'!$B$5:$C$50,2,FALSE),"")</f>
        <v/>
      </c>
      <c r="C24" s="137"/>
      <c r="D24" s="137"/>
      <c r="E24" s="137"/>
      <c r="F24" s="137"/>
      <c r="G24" s="137"/>
      <c r="H24" s="137"/>
      <c r="I24" s="137"/>
      <c r="J24" s="137"/>
      <c r="K24" s="137"/>
      <c r="L24" s="137"/>
      <c r="M24" s="137"/>
      <c r="N24" s="137"/>
      <c r="O24" s="4">
        <f t="shared" si="0"/>
        <v>0</v>
      </c>
      <c r="T24" s="60" t="s">
        <v>61</v>
      </c>
      <c r="U24" s="60">
        <v>7032</v>
      </c>
      <c r="AA24" s="7" t="s">
        <v>190</v>
      </c>
      <c r="AB24" s="7" t="str">
        <f t="shared" si="1"/>
        <v/>
      </c>
      <c r="AC24" s="7">
        <v>601</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25" x14ac:dyDescent="0.3">
      <c r="A25" s="21"/>
      <c r="B25" s="71" t="str">
        <f>IF(ISTEXT("PR-"&amp;VLOOKUP(A25,'Chart of Accounts'!$B$5:$C$50,2,FALSE)),"PR-"&amp;VLOOKUP(A25,'Chart of Accounts'!$B$5:$C$50,2,FALSE),"")</f>
        <v/>
      </c>
      <c r="C25" s="137"/>
      <c r="D25" s="137"/>
      <c r="E25" s="137"/>
      <c r="F25" s="137"/>
      <c r="G25" s="137"/>
      <c r="H25" s="137"/>
      <c r="I25" s="137"/>
      <c r="J25" s="137"/>
      <c r="K25" s="137"/>
      <c r="L25" s="137"/>
      <c r="M25" s="137"/>
      <c r="N25" s="137"/>
      <c r="O25" s="4">
        <f t="shared" si="0"/>
        <v>0</v>
      </c>
      <c r="T25" s="60" t="s">
        <v>63</v>
      </c>
      <c r="U25" s="60">
        <v>7034</v>
      </c>
      <c r="AA25" s="7" t="s">
        <v>190</v>
      </c>
      <c r="AB25" s="7" t="str">
        <f t="shared" si="1"/>
        <v/>
      </c>
      <c r="AC25" s="7">
        <v>601</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25" x14ac:dyDescent="0.3">
      <c r="A26" s="21"/>
      <c r="B26" s="71" t="str">
        <f>IF(ISTEXT("PR-"&amp;VLOOKUP(A26,'Chart of Accounts'!$B$5:$C$50,2,FALSE)),"PR-"&amp;VLOOKUP(A26,'Chart of Accounts'!$B$5:$C$50,2,FALSE),"")</f>
        <v/>
      </c>
      <c r="C26" s="137"/>
      <c r="D26" s="137"/>
      <c r="E26" s="137"/>
      <c r="F26" s="137"/>
      <c r="G26" s="137"/>
      <c r="H26" s="137"/>
      <c r="I26" s="137"/>
      <c r="J26" s="137"/>
      <c r="K26" s="137"/>
      <c r="L26" s="137"/>
      <c r="M26" s="137"/>
      <c r="N26" s="137"/>
      <c r="O26" s="4">
        <f t="shared" si="0"/>
        <v>0</v>
      </c>
      <c r="T26" s="60" t="s">
        <v>65</v>
      </c>
      <c r="U26" s="60">
        <v>7036</v>
      </c>
      <c r="AA26" s="7" t="s">
        <v>190</v>
      </c>
      <c r="AB26" s="7" t="str">
        <f t="shared" si="1"/>
        <v/>
      </c>
      <c r="AC26" s="7">
        <v>601</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0</v>
      </c>
      <c r="AO26" s="7">
        <f t="shared" si="3"/>
        <v>0</v>
      </c>
      <c r="AP26" s="7">
        <f t="shared" si="3"/>
        <v>0</v>
      </c>
      <c r="AQ26" s="7">
        <f t="shared" si="3"/>
        <v>0</v>
      </c>
      <c r="AR26" s="7">
        <f t="shared" si="3"/>
        <v>0</v>
      </c>
      <c r="AS26" s="7">
        <f t="shared" si="3"/>
        <v>0</v>
      </c>
      <c r="AT26" s="7">
        <f t="shared" si="3"/>
        <v>0</v>
      </c>
    </row>
    <row r="27" spans="1:46" ht="20.25" customHeight="1" x14ac:dyDescent="0.3">
      <c r="A27" s="21"/>
      <c r="B27" s="71" t="str">
        <f>IF(ISTEXT("PR-"&amp;VLOOKUP(A27,'Chart of Accounts'!$B$5:$C$50,2,FALSE)),"PR-"&amp;VLOOKUP(A27,'Chart of Accounts'!$B$5:$C$50,2,FALSE),"")</f>
        <v/>
      </c>
      <c r="C27" s="137"/>
      <c r="D27" s="137"/>
      <c r="E27" s="137"/>
      <c r="F27" s="137"/>
      <c r="G27" s="137"/>
      <c r="H27" s="137"/>
      <c r="I27" s="137"/>
      <c r="J27" s="137"/>
      <c r="K27" s="137"/>
      <c r="L27" s="137"/>
      <c r="M27" s="137"/>
      <c r="N27" s="137"/>
      <c r="O27" s="4">
        <f t="shared" si="0"/>
        <v>0</v>
      </c>
      <c r="T27" s="60" t="s">
        <v>67</v>
      </c>
      <c r="U27" s="60">
        <v>7038</v>
      </c>
      <c r="AA27" s="7" t="s">
        <v>190</v>
      </c>
      <c r="AB27" s="7" t="str">
        <f t="shared" si="1"/>
        <v/>
      </c>
      <c r="AC27" s="7">
        <v>601</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customHeight="1" x14ac:dyDescent="0.3">
      <c r="A28" s="21"/>
      <c r="B28" s="71" t="str">
        <f>IF(ISTEXT("PR-"&amp;VLOOKUP(A28,'Chart of Accounts'!$B$5:$C$50,2,FALSE)),"PR-"&amp;VLOOKUP(A28,'Chart of Accounts'!$B$5:$C$50,2,FALSE),"")</f>
        <v/>
      </c>
      <c r="C28" s="137"/>
      <c r="D28" s="137"/>
      <c r="E28" s="137"/>
      <c r="F28" s="137"/>
      <c r="G28" s="137"/>
      <c r="H28" s="137"/>
      <c r="I28" s="137"/>
      <c r="J28" s="137"/>
      <c r="K28" s="137"/>
      <c r="L28" s="137"/>
      <c r="M28" s="137"/>
      <c r="N28" s="137"/>
      <c r="O28" s="4">
        <f t="shared" si="0"/>
        <v>0</v>
      </c>
      <c r="T28" s="60" t="s">
        <v>69</v>
      </c>
      <c r="U28" s="60">
        <v>7040</v>
      </c>
      <c r="AA28" s="7" t="s">
        <v>190</v>
      </c>
      <c r="AB28" s="7" t="str">
        <f>IF(A28="","",A28&amp;"-000000")</f>
        <v/>
      </c>
      <c r="AC28" s="7">
        <v>601</v>
      </c>
      <c r="AD28" s="7" t="str">
        <f t="shared" si="2"/>
        <v>035</v>
      </c>
      <c r="AE28" s="7"/>
      <c r="AF28" s="7"/>
      <c r="AG28" s="7">
        <v>110</v>
      </c>
      <c r="AH28" s="7" t="str">
        <f>Summary!$B$2</f>
        <v>USD</v>
      </c>
      <c r="AI28" s="7">
        <f t="shared" ref="AI28:AT28" si="4">IF(C28="",0,C28)</f>
        <v>0</v>
      </c>
      <c r="AJ28" s="7">
        <f t="shared" si="4"/>
        <v>0</v>
      </c>
      <c r="AK28" s="7">
        <f t="shared" si="4"/>
        <v>0</v>
      </c>
      <c r="AL28" s="7">
        <f t="shared" si="4"/>
        <v>0</v>
      </c>
      <c r="AM28" s="7">
        <f t="shared" si="4"/>
        <v>0</v>
      </c>
      <c r="AN28" s="7">
        <f t="shared" si="4"/>
        <v>0</v>
      </c>
      <c r="AO28" s="7">
        <f t="shared" si="4"/>
        <v>0</v>
      </c>
      <c r="AP28" s="7">
        <f t="shared" si="4"/>
        <v>0</v>
      </c>
      <c r="AQ28" s="7">
        <f t="shared" si="4"/>
        <v>0</v>
      </c>
      <c r="AR28" s="7">
        <f t="shared" si="4"/>
        <v>0</v>
      </c>
      <c r="AS28" s="7">
        <f t="shared" si="4"/>
        <v>0</v>
      </c>
      <c r="AT28" s="7">
        <f t="shared" si="4"/>
        <v>0</v>
      </c>
    </row>
    <row r="29" spans="1:46" ht="21" thickBot="1" x14ac:dyDescent="0.35">
      <c r="A29" s="11"/>
      <c r="B29" s="65" t="s">
        <v>313</v>
      </c>
      <c r="C29" s="69">
        <f t="shared" ref="C29:O29" si="5">SUM(C9:C28)</f>
        <v>58</v>
      </c>
      <c r="D29" s="69">
        <f t="shared" si="5"/>
        <v>325</v>
      </c>
      <c r="E29" s="69">
        <f t="shared" si="5"/>
        <v>191</v>
      </c>
      <c r="F29" s="69">
        <f t="shared" si="5"/>
        <v>191</v>
      </c>
      <c r="G29" s="69">
        <f t="shared" si="5"/>
        <v>191</v>
      </c>
      <c r="H29" s="69">
        <f t="shared" si="5"/>
        <v>191</v>
      </c>
      <c r="I29" s="69">
        <f t="shared" si="5"/>
        <v>191</v>
      </c>
      <c r="J29" s="69">
        <f t="shared" si="5"/>
        <v>191</v>
      </c>
      <c r="K29" s="69">
        <f t="shared" si="5"/>
        <v>191</v>
      </c>
      <c r="L29" s="69">
        <f t="shared" si="5"/>
        <v>191</v>
      </c>
      <c r="M29" s="69">
        <f t="shared" si="5"/>
        <v>195</v>
      </c>
      <c r="N29" s="69">
        <f t="shared" si="5"/>
        <v>59</v>
      </c>
      <c r="O29" s="69">
        <f t="shared" si="5"/>
        <v>2165</v>
      </c>
      <c r="T29" s="60" t="s">
        <v>71</v>
      </c>
      <c r="U29" s="60">
        <v>7042</v>
      </c>
    </row>
    <row r="30" spans="1:46" ht="15.75" thickTop="1" x14ac:dyDescent="0.2">
      <c r="T30" s="60" t="s">
        <v>72</v>
      </c>
      <c r="U30" s="60">
        <v>7044</v>
      </c>
    </row>
    <row r="31" spans="1:46" x14ac:dyDescent="0.2">
      <c r="T31" s="60" t="s">
        <v>74</v>
      </c>
      <c r="U31" s="60">
        <v>7046</v>
      </c>
    </row>
    <row r="32" spans="1:46" x14ac:dyDescent="0.2">
      <c r="T32" s="60" t="s">
        <v>76</v>
      </c>
      <c r="U32" s="60">
        <v>7048</v>
      </c>
    </row>
    <row r="33" spans="20:21" x14ac:dyDescent="0.2">
      <c r="T33" s="60" t="s">
        <v>78</v>
      </c>
      <c r="U33" s="60">
        <v>7050</v>
      </c>
    </row>
    <row r="34" spans="20:21" x14ac:dyDescent="0.2">
      <c r="T34" s="60" t="s">
        <v>80</v>
      </c>
      <c r="U34" s="60">
        <v>7052</v>
      </c>
    </row>
    <row r="35" spans="20:21" x14ac:dyDescent="0.2">
      <c r="T35" s="60" t="s">
        <v>81</v>
      </c>
      <c r="U35" s="60">
        <v>7070</v>
      </c>
    </row>
    <row r="36" spans="20:21" x14ac:dyDescent="0.2">
      <c r="T36" s="60" t="s">
        <v>83</v>
      </c>
      <c r="U36" s="60">
        <v>7072</v>
      </c>
    </row>
    <row r="37" spans="20:21" x14ac:dyDescent="0.2">
      <c r="T37" s="60" t="s">
        <v>85</v>
      </c>
      <c r="U37" s="60">
        <v>7078</v>
      </c>
    </row>
    <row r="38" spans="20:21" x14ac:dyDescent="0.2">
      <c r="T38" s="60" t="s">
        <v>87</v>
      </c>
      <c r="U38" s="60">
        <v>7080</v>
      </c>
    </row>
    <row r="39" spans="20:21" x14ac:dyDescent="0.2">
      <c r="T39" s="60" t="s">
        <v>89</v>
      </c>
      <c r="U39" s="60">
        <v>7082</v>
      </c>
    </row>
    <row r="40" spans="20:21" x14ac:dyDescent="0.2">
      <c r="T40" s="60" t="s">
        <v>91</v>
      </c>
      <c r="U40" s="60">
        <v>7084</v>
      </c>
    </row>
    <row r="41" spans="20:21" x14ac:dyDescent="0.2">
      <c r="T41" s="60" t="s">
        <v>93</v>
      </c>
      <c r="U41" s="60">
        <v>7086</v>
      </c>
    </row>
    <row r="42" spans="20:21" x14ac:dyDescent="0.2">
      <c r="T42" s="60" t="s">
        <v>95</v>
      </c>
      <c r="U42" s="60">
        <v>7088</v>
      </c>
    </row>
    <row r="43" spans="20:21" x14ac:dyDescent="0.2">
      <c r="T43" s="60" t="s">
        <v>97</v>
      </c>
      <c r="U43" s="60">
        <v>7090</v>
      </c>
    </row>
    <row r="44" spans="20:21" x14ac:dyDescent="0.2">
      <c r="T44" s="60">
        <f>'Chart of Accounts'!I39</f>
        <v>0</v>
      </c>
    </row>
    <row r="45" spans="20:21" x14ac:dyDescent="0.2">
      <c r="T45" s="60">
        <f>'Chart of Accounts'!I40</f>
        <v>0</v>
      </c>
    </row>
    <row r="46" spans="20:21" x14ac:dyDescent="0.2">
      <c r="T46" s="60">
        <f>'Chart of Accounts'!I41</f>
        <v>0</v>
      </c>
    </row>
    <row r="47" spans="20:21" x14ac:dyDescent="0.2">
      <c r="T47" s="60">
        <f>'Chart of Accounts'!I42</f>
        <v>0</v>
      </c>
    </row>
    <row r="48" spans="20:21" x14ac:dyDescent="0.2">
      <c r="T48" s="60">
        <f>'Chart of Accounts'!I43</f>
        <v>0</v>
      </c>
    </row>
    <row r="49" spans="20:20" x14ac:dyDescent="0.2">
      <c r="T49" s="60">
        <f>'Chart of Accounts'!I44</f>
        <v>0</v>
      </c>
    </row>
    <row r="50" spans="20:20" x14ac:dyDescent="0.2">
      <c r="T50" s="60">
        <f>'Chart of Accounts'!I45</f>
        <v>0</v>
      </c>
    </row>
    <row r="51" spans="20:20" x14ac:dyDescent="0.2">
      <c r="T51" s="60">
        <f>'Chart of Accounts'!I46</f>
        <v>0</v>
      </c>
    </row>
    <row r="52" spans="20:20" x14ac:dyDescent="0.2">
      <c r="T52" s="60">
        <f>'Chart of Accounts'!I47</f>
        <v>0</v>
      </c>
    </row>
    <row r="53" spans="20:20" x14ac:dyDescent="0.2">
      <c r="T53" s="60">
        <f>'Chart of Accounts'!I48</f>
        <v>0</v>
      </c>
    </row>
    <row r="54" spans="20:20" x14ac:dyDescent="0.2">
      <c r="T54" s="60">
        <f>'Chart of Accounts'!I49</f>
        <v>0</v>
      </c>
    </row>
    <row r="55" spans="20:20" x14ac:dyDescent="0.2">
      <c r="T55" s="60">
        <f>'Chart of Accounts'!I50</f>
        <v>0</v>
      </c>
    </row>
    <row r="56" spans="20:20" x14ac:dyDescent="0.2">
      <c r="T56" s="60">
        <f>'Chart of Accounts'!I52</f>
        <v>0</v>
      </c>
    </row>
  </sheetData>
  <sheetProtection algorithmName="SHA-512" hashValue="pAV4jyamlKwvQ20BGjoWynwokpL9pO2HbhzX5OuMeqjuNshUbaUiNqWeLzk+qMEhlx2+i9lv4pYphJcjTZQIiQ==" saltValue="LAJ1V4lup71a/AjsFANneQ==" spinCount="100000" sheet="1" selectLockedCells="1"/>
  <protectedRanges>
    <protectedRange sqref="C29:O29 O9:O28" name="Range1"/>
    <protectedRange sqref="C9:N28" name="Range1_1"/>
  </protectedRanges>
  <mergeCells count="1">
    <mergeCell ref="C5:O5"/>
  </mergeCells>
  <phoneticPr fontId="5" type="noConversion"/>
  <dataValidations count="2">
    <dataValidation type="list" allowBlank="1" showInputMessage="1" showErrorMessage="1" sqref="A19:A28" xr:uid="{00000000-0002-0000-0900-000000000000}">
      <formula1>$U$10:$U$43</formula1>
    </dataValidation>
    <dataValidation type="decimal" operator="greaterThanOrEqual" allowBlank="1" showInputMessage="1" showErrorMessage="1" sqref="C9:N28" xr:uid="{00000000-0002-0000-0900-000001000000}">
      <formula1>0</formula1>
    </dataValidation>
  </dataValidations>
  <pageMargins left="0.75" right="0.75" top="1" bottom="1" header="0.5" footer="0.5"/>
  <pageSetup scale="41"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T97"/>
  <sheetViews>
    <sheetView zoomScale="60" zoomScaleNormal="60" workbookViewId="0">
      <pane xSplit="2" ySplit="6" topLeftCell="C34" activePane="bottomRight" state="frozen"/>
      <selection activeCell="B1" sqref="B1"/>
      <selection pane="topRight" activeCell="B1" sqref="B1"/>
      <selection pane="bottomLeft" activeCell="B1" sqref="B1"/>
      <selection pane="bottomRight" activeCell="G43" sqref="G43"/>
    </sheetView>
  </sheetViews>
  <sheetFormatPr defaultRowHeight="15" x14ac:dyDescent="0.2"/>
  <cols>
    <col min="1" max="1" width="11.140625" style="60" customWidth="1"/>
    <col min="2" max="2" width="65.7109375" style="60" customWidth="1"/>
    <col min="3" max="15" width="16.85546875" style="60" customWidth="1"/>
    <col min="16" max="18" width="9.140625" style="60"/>
    <col min="19" max="26" width="9.140625"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0"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'Public Relations'!G3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2" t="s">
        <v>317</v>
      </c>
      <c r="B8" s="68"/>
      <c r="C8" s="65"/>
      <c r="D8" s="4"/>
      <c r="E8" s="4"/>
      <c r="F8" s="4"/>
      <c r="G8" s="4"/>
      <c r="H8" s="4"/>
      <c r="I8" s="4"/>
      <c r="J8" s="4"/>
      <c r="K8" s="4"/>
      <c r="L8" s="4"/>
      <c r="M8" s="4"/>
      <c r="N8" s="4"/>
      <c r="O8" s="4"/>
      <c r="P8" s="4"/>
      <c r="Q8" s="4"/>
    </row>
    <row r="9" spans="1:46" ht="20.25" x14ac:dyDescent="0.3">
      <c r="A9" s="11">
        <v>6025</v>
      </c>
      <c r="B9" s="11" t="s">
        <v>318</v>
      </c>
      <c r="C9" s="141"/>
      <c r="D9" s="142"/>
      <c r="E9" s="142"/>
      <c r="F9" s="142"/>
      <c r="G9" s="142"/>
      <c r="H9" s="142"/>
      <c r="I9" s="142"/>
      <c r="J9" s="142"/>
      <c r="K9" s="142"/>
      <c r="L9" s="142"/>
      <c r="M9" s="142"/>
      <c r="N9" s="143"/>
      <c r="O9" s="4">
        <f>SUM(C9:N9)</f>
        <v>0</v>
      </c>
      <c r="T9" s="128" t="s">
        <v>258</v>
      </c>
      <c r="AA9" s="7" t="s">
        <v>190</v>
      </c>
      <c r="AB9" s="7" t="str">
        <f t="shared" ref="AB9:AB23" si="0">IF(A9="","",A9&amp;"-000000")</f>
        <v>6025-000000</v>
      </c>
      <c r="AC9" s="7">
        <v>700</v>
      </c>
      <c r="AD9" s="7" t="str">
        <f>IF(LEN($O$1)=3,$O$1,IF(LEN($O$1)=2,0&amp;$O$1,IF(LEN($O$1)=1,0&amp;0&amp;$O$1,"ERROR")))</f>
        <v>035</v>
      </c>
      <c r="AE9" s="7" t="s">
        <v>174</v>
      </c>
      <c r="AF9" s="7"/>
      <c r="AG9" s="7">
        <v>110</v>
      </c>
      <c r="AH9" s="7">
        <f>[1]Summary!$B$2</f>
        <v>0</v>
      </c>
      <c r="AI9" s="7">
        <f>IF(C9="",0,C9)</f>
        <v>0</v>
      </c>
      <c r="AJ9" s="7">
        <f t="shared" ref="AJ9:AT23" si="1">IF(D9="",0,D9)</f>
        <v>0</v>
      </c>
      <c r="AK9" s="7">
        <f t="shared" si="1"/>
        <v>0</v>
      </c>
      <c r="AL9" s="7">
        <f t="shared" si="1"/>
        <v>0</v>
      </c>
      <c r="AM9" s="7">
        <f t="shared" si="1"/>
        <v>0</v>
      </c>
      <c r="AN9" s="7">
        <f t="shared" si="1"/>
        <v>0</v>
      </c>
      <c r="AO9" s="7">
        <f t="shared" si="1"/>
        <v>0</v>
      </c>
      <c r="AP9" s="7">
        <f t="shared" si="1"/>
        <v>0</v>
      </c>
      <c r="AQ9" s="7">
        <f t="shared" si="1"/>
        <v>0</v>
      </c>
      <c r="AR9" s="7">
        <f t="shared" si="1"/>
        <v>0</v>
      </c>
      <c r="AS9" s="7">
        <f t="shared" si="1"/>
        <v>0</v>
      </c>
      <c r="AT9" s="7">
        <f t="shared" si="1"/>
        <v>0</v>
      </c>
    </row>
    <row r="10" spans="1:46" ht="20.25" x14ac:dyDescent="0.3">
      <c r="A10" s="11">
        <v>6025</v>
      </c>
      <c r="B10" s="11" t="s">
        <v>319</v>
      </c>
      <c r="C10" s="144"/>
      <c r="D10" s="138"/>
      <c r="E10" s="138"/>
      <c r="F10" s="138"/>
      <c r="G10" s="138"/>
      <c r="H10" s="138"/>
      <c r="I10" s="138"/>
      <c r="J10" s="138"/>
      <c r="K10" s="138"/>
      <c r="L10" s="138"/>
      <c r="M10" s="138"/>
      <c r="N10" s="145"/>
      <c r="O10" s="4">
        <f t="shared" ref="O10:O23" si="2">SUM(C10:N10)</f>
        <v>0</v>
      </c>
      <c r="T10" s="60" t="s">
        <v>33</v>
      </c>
      <c r="U10" s="60">
        <v>7004</v>
      </c>
      <c r="AA10" s="7" t="s">
        <v>190</v>
      </c>
      <c r="AB10" s="7" t="str">
        <f t="shared" si="0"/>
        <v>6025-000000</v>
      </c>
      <c r="AC10" s="7">
        <v>700</v>
      </c>
      <c r="AD10" s="7" t="str">
        <f t="shared" ref="AD10:AD23" si="3">IF(LEN($O$1)=3,$O$1,IF(LEN($O$1)=2,0&amp;$O$1,IF(LEN($O$1)=1,0&amp;0&amp;$O$1,"ERROR")))</f>
        <v>035</v>
      </c>
      <c r="AE10" s="7" t="s">
        <v>175</v>
      </c>
      <c r="AF10" s="7"/>
      <c r="AG10" s="7">
        <v>110</v>
      </c>
      <c r="AH10" s="7">
        <f>[1]Summary!$B$2</f>
        <v>0</v>
      </c>
      <c r="AI10" s="7">
        <f t="shared" ref="AI10:AT23" si="4">IF(C10="",0,C10)</f>
        <v>0</v>
      </c>
      <c r="AJ10" s="7">
        <f t="shared" si="1"/>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row>
    <row r="11" spans="1:46" ht="20.25" x14ac:dyDescent="0.3">
      <c r="A11" s="11">
        <v>6025</v>
      </c>
      <c r="B11" s="11" t="s">
        <v>320</v>
      </c>
      <c r="C11" s="144"/>
      <c r="D11" s="138"/>
      <c r="E11" s="138"/>
      <c r="F11" s="138"/>
      <c r="G11" s="138"/>
      <c r="H11" s="138"/>
      <c r="I11" s="138"/>
      <c r="J11" s="138"/>
      <c r="K11" s="138"/>
      <c r="L11" s="138"/>
      <c r="M11" s="138"/>
      <c r="N11" s="145"/>
      <c r="O11" s="4">
        <f t="shared" si="2"/>
        <v>0</v>
      </c>
      <c r="T11" s="60" t="s">
        <v>35</v>
      </c>
      <c r="U11" s="60">
        <v>7006</v>
      </c>
      <c r="AA11" s="7" t="s">
        <v>190</v>
      </c>
      <c r="AB11" s="7" t="str">
        <f t="shared" si="0"/>
        <v>6025-000000</v>
      </c>
      <c r="AC11" s="7">
        <v>700</v>
      </c>
      <c r="AD11" s="7" t="str">
        <f t="shared" si="3"/>
        <v>035</v>
      </c>
      <c r="AE11" s="7" t="s">
        <v>176</v>
      </c>
      <c r="AF11" s="7"/>
      <c r="AG11" s="7">
        <v>110</v>
      </c>
      <c r="AH11" s="7">
        <f>[1]Summary!$B$2</f>
        <v>0</v>
      </c>
      <c r="AI11" s="7">
        <f t="shared" si="4"/>
        <v>0</v>
      </c>
      <c r="AJ11" s="7">
        <f t="shared" si="1"/>
        <v>0</v>
      </c>
      <c r="AK11" s="7">
        <f t="shared" si="1"/>
        <v>0</v>
      </c>
      <c r="AL11" s="7">
        <f t="shared" si="1"/>
        <v>0</v>
      </c>
      <c r="AM11" s="7">
        <f t="shared" si="1"/>
        <v>0</v>
      </c>
      <c r="AN11" s="7">
        <f t="shared" si="1"/>
        <v>0</v>
      </c>
      <c r="AO11" s="7">
        <f t="shared" si="1"/>
        <v>0</v>
      </c>
      <c r="AP11" s="7">
        <f t="shared" si="1"/>
        <v>0</v>
      </c>
      <c r="AQ11" s="7">
        <f t="shared" si="1"/>
        <v>0</v>
      </c>
      <c r="AR11" s="7">
        <f t="shared" si="1"/>
        <v>0</v>
      </c>
      <c r="AS11" s="7">
        <f t="shared" si="1"/>
        <v>0</v>
      </c>
      <c r="AT11" s="7">
        <f t="shared" si="1"/>
        <v>0</v>
      </c>
    </row>
    <row r="12" spans="1:46" ht="20.25" x14ac:dyDescent="0.3">
      <c r="A12" s="11">
        <v>6025</v>
      </c>
      <c r="B12" s="11" t="s">
        <v>321</v>
      </c>
      <c r="C12" s="144"/>
      <c r="D12" s="138"/>
      <c r="E12" s="138"/>
      <c r="F12" s="138"/>
      <c r="G12" s="138">
        <f>100*20</f>
        <v>2000</v>
      </c>
      <c r="H12" s="138"/>
      <c r="I12" s="138"/>
      <c r="J12" s="138"/>
      <c r="K12" s="138"/>
      <c r="L12" s="138"/>
      <c r="M12" s="138"/>
      <c r="N12" s="145"/>
      <c r="O12" s="4">
        <f t="shared" si="2"/>
        <v>2000</v>
      </c>
      <c r="T12" s="60" t="s">
        <v>37</v>
      </c>
      <c r="U12" s="60">
        <v>7008</v>
      </c>
      <c r="AA12" s="7" t="s">
        <v>190</v>
      </c>
      <c r="AB12" s="7" t="str">
        <f t="shared" si="0"/>
        <v>6025-000000</v>
      </c>
      <c r="AC12" s="7">
        <v>700</v>
      </c>
      <c r="AD12" s="7" t="str">
        <f t="shared" si="3"/>
        <v>035</v>
      </c>
      <c r="AE12" s="7" t="s">
        <v>177</v>
      </c>
      <c r="AF12" s="7"/>
      <c r="AG12" s="7">
        <v>110</v>
      </c>
      <c r="AH12" s="7">
        <f>[1]Summary!$B$2</f>
        <v>0</v>
      </c>
      <c r="AI12" s="7">
        <f t="shared" si="4"/>
        <v>0</v>
      </c>
      <c r="AJ12" s="7">
        <f t="shared" si="1"/>
        <v>0</v>
      </c>
      <c r="AK12" s="7">
        <f t="shared" si="1"/>
        <v>0</v>
      </c>
      <c r="AL12" s="7">
        <f t="shared" si="1"/>
        <v>0</v>
      </c>
      <c r="AM12" s="7">
        <f t="shared" si="1"/>
        <v>2000</v>
      </c>
      <c r="AN12" s="7">
        <f t="shared" si="1"/>
        <v>0</v>
      </c>
      <c r="AO12" s="7">
        <f t="shared" si="1"/>
        <v>0</v>
      </c>
      <c r="AP12" s="7">
        <f t="shared" si="1"/>
        <v>0</v>
      </c>
      <c r="AQ12" s="7">
        <f t="shared" si="1"/>
        <v>0</v>
      </c>
      <c r="AR12" s="7">
        <f t="shared" si="1"/>
        <v>0</v>
      </c>
      <c r="AS12" s="7">
        <f t="shared" si="1"/>
        <v>0</v>
      </c>
      <c r="AT12" s="7">
        <f t="shared" si="1"/>
        <v>0</v>
      </c>
    </row>
    <row r="13" spans="1:46" ht="20.25" x14ac:dyDescent="0.3">
      <c r="A13" s="11">
        <v>6025</v>
      </c>
      <c r="B13" s="11" t="s">
        <v>322</v>
      </c>
      <c r="C13" s="144"/>
      <c r="D13" s="138"/>
      <c r="E13" s="138"/>
      <c r="F13" s="138"/>
      <c r="G13" s="138"/>
      <c r="H13" s="138"/>
      <c r="I13" s="138"/>
      <c r="J13" s="138"/>
      <c r="K13" s="138"/>
      <c r="L13" s="138"/>
      <c r="M13" s="138"/>
      <c r="N13" s="145"/>
      <c r="O13" s="4">
        <f t="shared" si="2"/>
        <v>0</v>
      </c>
      <c r="T13" s="60" t="s">
        <v>39</v>
      </c>
      <c r="U13" s="60">
        <v>7010</v>
      </c>
      <c r="AA13" s="7" t="s">
        <v>190</v>
      </c>
      <c r="AB13" s="7" t="str">
        <f t="shared" si="0"/>
        <v>6025-000000</v>
      </c>
      <c r="AC13" s="7">
        <v>700</v>
      </c>
      <c r="AD13" s="7" t="str">
        <f t="shared" si="3"/>
        <v>035</v>
      </c>
      <c r="AE13" s="7" t="s">
        <v>178</v>
      </c>
      <c r="AF13" s="7"/>
      <c r="AG13" s="7">
        <v>110</v>
      </c>
      <c r="AH13" s="7">
        <f>[1]Summary!$B$2</f>
        <v>0</v>
      </c>
      <c r="AI13" s="7">
        <f t="shared" si="4"/>
        <v>0</v>
      </c>
      <c r="AJ13" s="7">
        <f t="shared" si="1"/>
        <v>0</v>
      </c>
      <c r="AK13" s="7">
        <f t="shared" si="1"/>
        <v>0</v>
      </c>
      <c r="AL13" s="7">
        <f t="shared" si="1"/>
        <v>0</v>
      </c>
      <c r="AM13" s="7">
        <f t="shared" si="1"/>
        <v>0</v>
      </c>
      <c r="AN13" s="7">
        <f t="shared" si="1"/>
        <v>0</v>
      </c>
      <c r="AO13" s="7">
        <f t="shared" si="1"/>
        <v>0</v>
      </c>
      <c r="AP13" s="7">
        <f t="shared" si="1"/>
        <v>0</v>
      </c>
      <c r="AQ13" s="7">
        <f t="shared" si="1"/>
        <v>0</v>
      </c>
      <c r="AR13" s="7">
        <f t="shared" si="1"/>
        <v>0</v>
      </c>
      <c r="AS13" s="7">
        <f t="shared" si="1"/>
        <v>0</v>
      </c>
      <c r="AT13" s="7">
        <f t="shared" si="1"/>
        <v>0</v>
      </c>
    </row>
    <row r="14" spans="1:46" ht="20.25" x14ac:dyDescent="0.3">
      <c r="A14" s="11">
        <v>6025</v>
      </c>
      <c r="B14" s="11" t="s">
        <v>323</v>
      </c>
      <c r="C14" s="144"/>
      <c r="D14" s="138"/>
      <c r="E14" s="138"/>
      <c r="F14" s="138"/>
      <c r="G14" s="138"/>
      <c r="H14" s="138"/>
      <c r="I14" s="138"/>
      <c r="J14" s="138"/>
      <c r="K14" s="138"/>
      <c r="L14" s="138"/>
      <c r="M14" s="138"/>
      <c r="N14" s="145"/>
      <c r="O14" s="4">
        <f t="shared" si="2"/>
        <v>0</v>
      </c>
      <c r="T14" s="60" t="s">
        <v>41</v>
      </c>
      <c r="U14" s="60">
        <v>7012</v>
      </c>
      <c r="AA14" s="7" t="s">
        <v>190</v>
      </c>
      <c r="AB14" s="7" t="str">
        <f t="shared" si="0"/>
        <v>6025-000000</v>
      </c>
      <c r="AC14" s="7">
        <v>700</v>
      </c>
      <c r="AD14" s="7" t="str">
        <f t="shared" si="3"/>
        <v>035</v>
      </c>
      <c r="AE14" s="7" t="s">
        <v>179</v>
      </c>
      <c r="AF14" s="7"/>
      <c r="AG14" s="7">
        <v>110</v>
      </c>
      <c r="AH14" s="7">
        <f>[1]Summary!$B$2</f>
        <v>0</v>
      </c>
      <c r="AI14" s="7">
        <f t="shared" si="4"/>
        <v>0</v>
      </c>
      <c r="AJ14" s="7">
        <f t="shared" si="1"/>
        <v>0</v>
      </c>
      <c r="AK14" s="7">
        <f t="shared" si="1"/>
        <v>0</v>
      </c>
      <c r="AL14" s="7">
        <f t="shared" si="1"/>
        <v>0</v>
      </c>
      <c r="AM14" s="7">
        <f t="shared" si="1"/>
        <v>0</v>
      </c>
      <c r="AN14" s="7">
        <f t="shared" si="1"/>
        <v>0</v>
      </c>
      <c r="AO14" s="7">
        <f t="shared" si="1"/>
        <v>0</v>
      </c>
      <c r="AP14" s="7">
        <f t="shared" si="1"/>
        <v>0</v>
      </c>
      <c r="AQ14" s="7">
        <f t="shared" si="1"/>
        <v>0</v>
      </c>
      <c r="AR14" s="7">
        <f t="shared" si="1"/>
        <v>0</v>
      </c>
      <c r="AS14" s="7">
        <f t="shared" si="1"/>
        <v>0</v>
      </c>
      <c r="AT14" s="7">
        <f t="shared" si="1"/>
        <v>0</v>
      </c>
    </row>
    <row r="15" spans="1:46" ht="20.25" x14ac:dyDescent="0.3">
      <c r="A15" s="11">
        <v>6025</v>
      </c>
      <c r="B15" s="11" t="s">
        <v>324</v>
      </c>
      <c r="C15" s="144"/>
      <c r="D15" s="138"/>
      <c r="E15" s="138"/>
      <c r="F15" s="138"/>
      <c r="G15" s="138"/>
      <c r="H15" s="138"/>
      <c r="I15" s="138"/>
      <c r="J15" s="138"/>
      <c r="K15" s="138"/>
      <c r="L15" s="138"/>
      <c r="M15" s="138"/>
      <c r="N15" s="145"/>
      <c r="O15" s="4">
        <f t="shared" si="2"/>
        <v>0</v>
      </c>
      <c r="T15" s="60" t="s">
        <v>43</v>
      </c>
      <c r="U15" s="60">
        <v>7014</v>
      </c>
      <c r="AA15" s="7" t="s">
        <v>190</v>
      </c>
      <c r="AB15" s="7" t="str">
        <f t="shared" si="0"/>
        <v>6025-000000</v>
      </c>
      <c r="AC15" s="7">
        <v>700</v>
      </c>
      <c r="AD15" s="7" t="str">
        <f t="shared" si="3"/>
        <v>035</v>
      </c>
      <c r="AE15" s="7" t="s">
        <v>181</v>
      </c>
      <c r="AF15" s="7"/>
      <c r="AG15" s="7">
        <v>110</v>
      </c>
      <c r="AH15" s="7">
        <f>[1]Summary!$B$2</f>
        <v>0</v>
      </c>
      <c r="AI15" s="7">
        <f t="shared" si="4"/>
        <v>0</v>
      </c>
      <c r="AJ15" s="7">
        <f t="shared" si="4"/>
        <v>0</v>
      </c>
      <c r="AK15" s="7">
        <f t="shared" si="4"/>
        <v>0</v>
      </c>
      <c r="AL15" s="7">
        <f t="shared" si="4"/>
        <v>0</v>
      </c>
      <c r="AM15" s="7">
        <f t="shared" si="4"/>
        <v>0</v>
      </c>
      <c r="AN15" s="7">
        <f t="shared" si="4"/>
        <v>0</v>
      </c>
      <c r="AO15" s="7">
        <f t="shared" si="4"/>
        <v>0</v>
      </c>
      <c r="AP15" s="7">
        <f t="shared" si="4"/>
        <v>0</v>
      </c>
      <c r="AQ15" s="7">
        <f t="shared" si="4"/>
        <v>0</v>
      </c>
      <c r="AR15" s="7">
        <f t="shared" si="4"/>
        <v>0</v>
      </c>
      <c r="AS15" s="7">
        <f t="shared" si="4"/>
        <v>0</v>
      </c>
      <c r="AT15" s="7">
        <f t="shared" si="4"/>
        <v>0</v>
      </c>
    </row>
    <row r="16" spans="1:46" ht="20.25" x14ac:dyDescent="0.3">
      <c r="A16" s="11">
        <v>6025</v>
      </c>
      <c r="B16" s="11" t="s">
        <v>325</v>
      </c>
      <c r="C16" s="144"/>
      <c r="D16" s="138"/>
      <c r="E16" s="138"/>
      <c r="F16" s="138"/>
      <c r="G16" s="138"/>
      <c r="H16" s="138"/>
      <c r="I16" s="138"/>
      <c r="J16" s="138"/>
      <c r="K16" s="138"/>
      <c r="L16" s="138"/>
      <c r="M16" s="138"/>
      <c r="N16" s="145"/>
      <c r="O16" s="4">
        <f t="shared" si="2"/>
        <v>0</v>
      </c>
      <c r="T16" s="60" t="s">
        <v>45</v>
      </c>
      <c r="U16" s="60">
        <v>7016</v>
      </c>
      <c r="AA16" s="7" t="s">
        <v>190</v>
      </c>
      <c r="AB16" s="7" t="str">
        <f t="shared" si="0"/>
        <v>6025-000000</v>
      </c>
      <c r="AC16" s="7">
        <v>700</v>
      </c>
      <c r="AD16" s="7" t="str">
        <f t="shared" si="3"/>
        <v>035</v>
      </c>
      <c r="AE16" s="7" t="s">
        <v>182</v>
      </c>
      <c r="AF16" s="7"/>
      <c r="AG16" s="7">
        <v>110</v>
      </c>
      <c r="AH16" s="7">
        <f>[1]Summary!$B$2</f>
        <v>0</v>
      </c>
      <c r="AI16" s="7">
        <f t="shared" si="4"/>
        <v>0</v>
      </c>
      <c r="AJ16" s="7">
        <f t="shared" si="4"/>
        <v>0</v>
      </c>
      <c r="AK16" s="7">
        <f t="shared" si="4"/>
        <v>0</v>
      </c>
      <c r="AL16" s="7">
        <f t="shared" si="4"/>
        <v>0</v>
      </c>
      <c r="AM16" s="7">
        <f t="shared" si="4"/>
        <v>0</v>
      </c>
      <c r="AN16" s="7">
        <f t="shared" si="4"/>
        <v>0</v>
      </c>
      <c r="AO16" s="7">
        <f t="shared" si="4"/>
        <v>0</v>
      </c>
      <c r="AP16" s="7">
        <f t="shared" si="4"/>
        <v>0</v>
      </c>
      <c r="AQ16" s="7">
        <f t="shared" si="4"/>
        <v>0</v>
      </c>
      <c r="AR16" s="7">
        <f t="shared" si="4"/>
        <v>0</v>
      </c>
      <c r="AS16" s="7">
        <f t="shared" si="4"/>
        <v>0</v>
      </c>
      <c r="AT16" s="7">
        <f t="shared" si="4"/>
        <v>0</v>
      </c>
    </row>
    <row r="17" spans="1:46" ht="20.25" x14ac:dyDescent="0.3">
      <c r="A17" s="11">
        <v>6050</v>
      </c>
      <c r="B17" s="11" t="s">
        <v>214</v>
      </c>
      <c r="C17" s="144"/>
      <c r="D17" s="138"/>
      <c r="E17" s="138"/>
      <c r="F17" s="138"/>
      <c r="G17" s="138"/>
      <c r="H17" s="138"/>
      <c r="I17" s="138"/>
      <c r="J17" s="138"/>
      <c r="K17" s="138"/>
      <c r="L17" s="138"/>
      <c r="M17" s="138"/>
      <c r="N17" s="145"/>
      <c r="O17" s="4">
        <f>-SUM(C17:N17)</f>
        <v>0</v>
      </c>
      <c r="T17" s="60" t="s">
        <v>47</v>
      </c>
      <c r="U17" s="60">
        <v>7018</v>
      </c>
      <c r="AA17" s="7" t="s">
        <v>190</v>
      </c>
      <c r="AB17" s="7" t="str">
        <f>IF(A17="","",A17&amp;"-000000")</f>
        <v>6050-000000</v>
      </c>
      <c r="AC17" s="7">
        <v>700</v>
      </c>
      <c r="AD17" s="7" t="str">
        <f t="shared" si="3"/>
        <v>035</v>
      </c>
      <c r="AE17" s="7"/>
      <c r="AF17" s="7"/>
      <c r="AG17" s="7">
        <v>110</v>
      </c>
      <c r="AH17" s="7">
        <f>[1]Summary!$B$2</f>
        <v>0</v>
      </c>
      <c r="AI17" s="7">
        <f t="shared" si="4"/>
        <v>0</v>
      </c>
      <c r="AJ17" s="7">
        <f t="shared" si="4"/>
        <v>0</v>
      </c>
      <c r="AK17" s="7">
        <f t="shared" si="4"/>
        <v>0</v>
      </c>
      <c r="AL17" s="7">
        <f t="shared" si="4"/>
        <v>0</v>
      </c>
      <c r="AM17" s="7">
        <f t="shared" si="4"/>
        <v>0</v>
      </c>
      <c r="AN17" s="7">
        <f t="shared" si="4"/>
        <v>0</v>
      </c>
      <c r="AO17" s="7">
        <f t="shared" si="4"/>
        <v>0</v>
      </c>
      <c r="AP17" s="7">
        <f t="shared" si="4"/>
        <v>0</v>
      </c>
      <c r="AQ17" s="7">
        <f t="shared" si="4"/>
        <v>0</v>
      </c>
      <c r="AR17" s="7">
        <f t="shared" si="4"/>
        <v>0</v>
      </c>
      <c r="AS17" s="7">
        <f t="shared" si="4"/>
        <v>0</v>
      </c>
      <c r="AT17" s="7">
        <f t="shared" si="4"/>
        <v>0</v>
      </c>
    </row>
    <row r="18" spans="1:46" ht="20.25" x14ac:dyDescent="0.3">
      <c r="A18" s="11">
        <v>6055</v>
      </c>
      <c r="B18" s="11" t="s">
        <v>215</v>
      </c>
      <c r="C18" s="144"/>
      <c r="D18" s="138"/>
      <c r="E18" s="138"/>
      <c r="F18" s="138"/>
      <c r="G18" s="138"/>
      <c r="H18" s="138"/>
      <c r="I18" s="138"/>
      <c r="J18" s="138"/>
      <c r="K18" s="138"/>
      <c r="L18" s="138"/>
      <c r="M18" s="138"/>
      <c r="N18" s="145"/>
      <c r="O18" s="4">
        <f>-SUM(C18:N18)</f>
        <v>0</v>
      </c>
      <c r="T18" s="60" t="s">
        <v>49</v>
      </c>
      <c r="U18" s="60">
        <v>7020</v>
      </c>
      <c r="AA18" s="7" t="s">
        <v>190</v>
      </c>
      <c r="AB18" s="7" t="str">
        <f>IF(A18="","",A18&amp;"-000000")</f>
        <v>6055-000000</v>
      </c>
      <c r="AC18" s="7">
        <v>700</v>
      </c>
      <c r="AD18" s="7" t="str">
        <f t="shared" si="3"/>
        <v>035</v>
      </c>
      <c r="AE18" s="7"/>
      <c r="AF18" s="7"/>
      <c r="AG18" s="7">
        <v>110</v>
      </c>
      <c r="AH18" s="7">
        <f>[1]Summary!$B$2</f>
        <v>0</v>
      </c>
      <c r="AI18" s="7">
        <f t="shared" si="4"/>
        <v>0</v>
      </c>
      <c r="AJ18" s="7">
        <f t="shared" si="4"/>
        <v>0</v>
      </c>
      <c r="AK18" s="7">
        <f t="shared" si="4"/>
        <v>0</v>
      </c>
      <c r="AL18" s="7">
        <f t="shared" si="4"/>
        <v>0</v>
      </c>
      <c r="AM18" s="7">
        <f t="shared" si="4"/>
        <v>0</v>
      </c>
      <c r="AN18" s="7">
        <f t="shared" si="4"/>
        <v>0</v>
      </c>
      <c r="AO18" s="7">
        <f t="shared" si="4"/>
        <v>0</v>
      </c>
      <c r="AP18" s="7">
        <f t="shared" si="4"/>
        <v>0</v>
      </c>
      <c r="AQ18" s="7">
        <f t="shared" si="4"/>
        <v>0</v>
      </c>
      <c r="AR18" s="7">
        <f t="shared" si="4"/>
        <v>0</v>
      </c>
      <c r="AS18" s="7">
        <f t="shared" si="4"/>
        <v>0</v>
      </c>
      <c r="AT18" s="7">
        <f t="shared" si="4"/>
        <v>0</v>
      </c>
    </row>
    <row r="19" spans="1:46" ht="20.25" x14ac:dyDescent="0.3">
      <c r="A19" s="11">
        <v>6060</v>
      </c>
      <c r="B19" s="11" t="s">
        <v>261</v>
      </c>
      <c r="C19" s="144"/>
      <c r="D19" s="138"/>
      <c r="E19" s="138"/>
      <c r="F19" s="138"/>
      <c r="G19" s="138"/>
      <c r="H19" s="138"/>
      <c r="I19" s="138"/>
      <c r="J19" s="138"/>
      <c r="K19" s="138"/>
      <c r="L19" s="138"/>
      <c r="M19" s="138"/>
      <c r="N19" s="145"/>
      <c r="O19" s="4">
        <f>-SUM(C19:N19)</f>
        <v>0</v>
      </c>
      <c r="T19" s="60" t="s">
        <v>51</v>
      </c>
      <c r="U19" s="60">
        <v>7022</v>
      </c>
      <c r="AA19" s="7" t="s">
        <v>190</v>
      </c>
      <c r="AB19" s="7" t="str">
        <f>IF(A19="","",A19&amp;"-000000")</f>
        <v>6060-000000</v>
      </c>
      <c r="AC19" s="7">
        <v>700</v>
      </c>
      <c r="AD19" s="7" t="str">
        <f t="shared" si="3"/>
        <v>035</v>
      </c>
      <c r="AE19" s="7"/>
      <c r="AF19" s="7"/>
      <c r="AG19" s="7">
        <v>110</v>
      </c>
      <c r="AH19" s="7">
        <f>[1]Summary!$B$2</f>
        <v>0</v>
      </c>
      <c r="AI19" s="7">
        <f t="shared" si="4"/>
        <v>0</v>
      </c>
      <c r="AJ19" s="7">
        <f t="shared" si="4"/>
        <v>0</v>
      </c>
      <c r="AK19" s="7">
        <f t="shared" si="4"/>
        <v>0</v>
      </c>
      <c r="AL19" s="7">
        <f t="shared" si="4"/>
        <v>0</v>
      </c>
      <c r="AM19" s="7">
        <f t="shared" si="4"/>
        <v>0</v>
      </c>
      <c r="AN19" s="7">
        <f t="shared" si="4"/>
        <v>0</v>
      </c>
      <c r="AO19" s="7">
        <f t="shared" si="4"/>
        <v>0</v>
      </c>
      <c r="AP19" s="7">
        <f t="shared" si="4"/>
        <v>0</v>
      </c>
      <c r="AQ19" s="7">
        <f t="shared" si="4"/>
        <v>0</v>
      </c>
      <c r="AR19" s="7">
        <f t="shared" si="4"/>
        <v>0</v>
      </c>
      <c r="AS19" s="7">
        <f t="shared" si="4"/>
        <v>0</v>
      </c>
      <c r="AT19" s="7">
        <f t="shared" si="4"/>
        <v>0</v>
      </c>
    </row>
    <row r="20" spans="1:46" ht="20.25" x14ac:dyDescent="0.3">
      <c r="A20" s="11">
        <v>6030</v>
      </c>
      <c r="B20" s="11" t="s">
        <v>23</v>
      </c>
      <c r="C20" s="144"/>
      <c r="D20" s="138"/>
      <c r="E20" s="138"/>
      <c r="F20" s="138"/>
      <c r="G20" s="138"/>
      <c r="H20" s="138"/>
      <c r="I20" s="138"/>
      <c r="J20" s="138"/>
      <c r="K20" s="138"/>
      <c r="L20" s="138"/>
      <c r="M20" s="138"/>
      <c r="N20" s="145"/>
      <c r="O20" s="4">
        <f t="shared" si="2"/>
        <v>0</v>
      </c>
      <c r="T20" s="60" t="s">
        <v>53</v>
      </c>
      <c r="U20" s="60">
        <v>7024</v>
      </c>
      <c r="AA20" s="7" t="s">
        <v>190</v>
      </c>
      <c r="AB20" s="7" t="str">
        <f>IF(A20="","",A20&amp;"-000000")</f>
        <v>6030-000000</v>
      </c>
      <c r="AC20" s="7">
        <v>700</v>
      </c>
      <c r="AD20" s="7" t="str">
        <f t="shared" si="3"/>
        <v>035</v>
      </c>
      <c r="AE20" s="7"/>
      <c r="AF20" s="7"/>
      <c r="AG20" s="7">
        <v>110</v>
      </c>
      <c r="AH20" s="7">
        <f>[1]Summary!$B$2</f>
        <v>0</v>
      </c>
      <c r="AI20" s="7">
        <f t="shared" si="4"/>
        <v>0</v>
      </c>
      <c r="AJ20" s="7">
        <f t="shared" si="4"/>
        <v>0</v>
      </c>
      <c r="AK20" s="7">
        <f t="shared" si="4"/>
        <v>0</v>
      </c>
      <c r="AL20" s="7">
        <f t="shared" si="4"/>
        <v>0</v>
      </c>
      <c r="AM20" s="7">
        <f t="shared" si="4"/>
        <v>0</v>
      </c>
      <c r="AN20" s="7">
        <f t="shared" si="4"/>
        <v>0</v>
      </c>
      <c r="AO20" s="7">
        <f t="shared" si="4"/>
        <v>0</v>
      </c>
      <c r="AP20" s="7">
        <f t="shared" si="4"/>
        <v>0</v>
      </c>
      <c r="AQ20" s="7">
        <f t="shared" si="4"/>
        <v>0</v>
      </c>
      <c r="AR20" s="7">
        <f t="shared" si="4"/>
        <v>0</v>
      </c>
      <c r="AS20" s="7">
        <f t="shared" si="4"/>
        <v>0</v>
      </c>
      <c r="AT20" s="7">
        <f t="shared" si="4"/>
        <v>0</v>
      </c>
    </row>
    <row r="21" spans="1:46" ht="20.25" x14ac:dyDescent="0.3">
      <c r="A21" s="11">
        <v>6035</v>
      </c>
      <c r="B21" s="11" t="s">
        <v>25</v>
      </c>
      <c r="C21" s="144"/>
      <c r="D21" s="138"/>
      <c r="E21" s="138"/>
      <c r="F21" s="138"/>
      <c r="G21" s="138">
        <v>800</v>
      </c>
      <c r="H21" s="138"/>
      <c r="I21" s="138"/>
      <c r="J21" s="138"/>
      <c r="K21" s="138"/>
      <c r="L21" s="138"/>
      <c r="M21" s="138"/>
      <c r="N21" s="145"/>
      <c r="O21" s="4">
        <f t="shared" si="2"/>
        <v>800</v>
      </c>
      <c r="T21" s="60" t="s">
        <v>55</v>
      </c>
      <c r="U21" s="60">
        <v>7026</v>
      </c>
      <c r="AA21" s="7" t="s">
        <v>190</v>
      </c>
      <c r="AB21" s="7" t="str">
        <f>IF(A21="","",A21&amp;"-000000")</f>
        <v>6035-000000</v>
      </c>
      <c r="AC21" s="7">
        <v>700</v>
      </c>
      <c r="AD21" s="7" t="str">
        <f t="shared" si="3"/>
        <v>035</v>
      </c>
      <c r="AE21" s="7"/>
      <c r="AF21" s="7"/>
      <c r="AG21" s="7">
        <v>110</v>
      </c>
      <c r="AH21" s="7">
        <f>[1]Summary!$B$2</f>
        <v>0</v>
      </c>
      <c r="AI21" s="7">
        <f t="shared" si="4"/>
        <v>0</v>
      </c>
      <c r="AJ21" s="7">
        <f t="shared" si="4"/>
        <v>0</v>
      </c>
      <c r="AK21" s="7">
        <f t="shared" si="4"/>
        <v>0</v>
      </c>
      <c r="AL21" s="7">
        <f t="shared" si="4"/>
        <v>0</v>
      </c>
      <c r="AM21" s="7">
        <f t="shared" si="4"/>
        <v>800</v>
      </c>
      <c r="AN21" s="7">
        <f t="shared" si="4"/>
        <v>0</v>
      </c>
      <c r="AO21" s="7">
        <f t="shared" si="4"/>
        <v>0</v>
      </c>
      <c r="AP21" s="7">
        <f t="shared" si="4"/>
        <v>0</v>
      </c>
      <c r="AQ21" s="7">
        <f t="shared" si="4"/>
        <v>0</v>
      </c>
      <c r="AR21" s="7">
        <f t="shared" si="4"/>
        <v>0</v>
      </c>
      <c r="AS21" s="7">
        <f t="shared" si="4"/>
        <v>0</v>
      </c>
      <c r="AT21" s="7">
        <f t="shared" si="4"/>
        <v>0</v>
      </c>
    </row>
    <row r="22" spans="1:46" ht="20.25" x14ac:dyDescent="0.3">
      <c r="A22" s="11">
        <v>6010</v>
      </c>
      <c r="B22" s="11" t="s">
        <v>15</v>
      </c>
      <c r="C22" s="144"/>
      <c r="D22" s="138"/>
      <c r="E22" s="138"/>
      <c r="F22" s="138"/>
      <c r="G22" s="138"/>
      <c r="H22" s="138"/>
      <c r="I22" s="138"/>
      <c r="J22" s="138"/>
      <c r="K22" s="138"/>
      <c r="L22" s="138"/>
      <c r="M22" s="138"/>
      <c r="N22" s="145"/>
      <c r="O22" s="4">
        <f t="shared" si="2"/>
        <v>0</v>
      </c>
      <c r="T22" s="60" t="s">
        <v>57</v>
      </c>
      <c r="U22" s="60">
        <v>7028</v>
      </c>
      <c r="AA22" s="7" t="s">
        <v>190</v>
      </c>
      <c r="AB22" s="7" t="str">
        <f t="shared" si="0"/>
        <v>6010-000000</v>
      </c>
      <c r="AC22" s="7">
        <v>700</v>
      </c>
      <c r="AD22" s="7" t="str">
        <f t="shared" si="3"/>
        <v>035</v>
      </c>
      <c r="AE22" s="7"/>
      <c r="AF22" s="7"/>
      <c r="AG22" s="7">
        <v>110</v>
      </c>
      <c r="AH22" s="7">
        <f>[1]Summary!$B$2</f>
        <v>0</v>
      </c>
      <c r="AI22" s="7">
        <f t="shared" si="4"/>
        <v>0</v>
      </c>
      <c r="AJ22" s="7">
        <f t="shared" si="1"/>
        <v>0</v>
      </c>
      <c r="AK22" s="7">
        <f t="shared" si="1"/>
        <v>0</v>
      </c>
      <c r="AL22" s="7">
        <f t="shared" si="1"/>
        <v>0</v>
      </c>
      <c r="AM22" s="7">
        <f t="shared" si="1"/>
        <v>0</v>
      </c>
      <c r="AN22" s="7">
        <f t="shared" si="1"/>
        <v>0</v>
      </c>
      <c r="AO22" s="7">
        <f t="shared" si="1"/>
        <v>0</v>
      </c>
      <c r="AP22" s="7">
        <f t="shared" si="1"/>
        <v>0</v>
      </c>
      <c r="AQ22" s="7">
        <f t="shared" si="1"/>
        <v>0</v>
      </c>
      <c r="AR22" s="7">
        <f t="shared" si="1"/>
        <v>0</v>
      </c>
      <c r="AS22" s="7">
        <f t="shared" si="1"/>
        <v>0</v>
      </c>
      <c r="AT22" s="7">
        <f t="shared" si="1"/>
        <v>0</v>
      </c>
    </row>
    <row r="23" spans="1:46" ht="20.25" x14ac:dyDescent="0.3">
      <c r="A23" s="11">
        <v>6020</v>
      </c>
      <c r="B23" s="11" t="s">
        <v>9</v>
      </c>
      <c r="C23" s="144"/>
      <c r="D23" s="138"/>
      <c r="E23" s="138"/>
      <c r="F23" s="138"/>
      <c r="G23" s="138"/>
      <c r="H23" s="138"/>
      <c r="I23" s="138"/>
      <c r="J23" s="138"/>
      <c r="K23" s="138"/>
      <c r="L23" s="138"/>
      <c r="M23" s="138"/>
      <c r="N23" s="145"/>
      <c r="O23" s="148">
        <f t="shared" si="2"/>
        <v>0</v>
      </c>
      <c r="T23" s="60" t="s">
        <v>59</v>
      </c>
      <c r="U23" s="60">
        <v>7030</v>
      </c>
      <c r="AA23" s="7" t="s">
        <v>190</v>
      </c>
      <c r="AB23" s="7" t="str">
        <f t="shared" si="0"/>
        <v>6020-000000</v>
      </c>
      <c r="AC23" s="7">
        <v>700</v>
      </c>
      <c r="AD23" s="7" t="str">
        <f t="shared" si="3"/>
        <v>035</v>
      </c>
      <c r="AE23" s="7"/>
      <c r="AF23" s="7"/>
      <c r="AG23" s="7">
        <v>110</v>
      </c>
      <c r="AH23" s="7">
        <f>[1]Summary!$B$2</f>
        <v>0</v>
      </c>
      <c r="AI23" s="7">
        <f t="shared" si="4"/>
        <v>0</v>
      </c>
      <c r="AJ23" s="7">
        <f t="shared" si="1"/>
        <v>0</v>
      </c>
      <c r="AK23" s="7">
        <f t="shared" si="1"/>
        <v>0</v>
      </c>
      <c r="AL23" s="7">
        <f t="shared" si="1"/>
        <v>0</v>
      </c>
      <c r="AM23" s="7">
        <f t="shared" si="1"/>
        <v>0</v>
      </c>
      <c r="AN23" s="7">
        <f t="shared" si="1"/>
        <v>0</v>
      </c>
      <c r="AO23" s="7">
        <f t="shared" si="1"/>
        <v>0</v>
      </c>
      <c r="AP23" s="7">
        <f t="shared" si="1"/>
        <v>0</v>
      </c>
      <c r="AQ23" s="7">
        <f t="shared" si="1"/>
        <v>0</v>
      </c>
      <c r="AR23" s="7">
        <f t="shared" si="1"/>
        <v>0</v>
      </c>
      <c r="AS23" s="7">
        <f t="shared" si="1"/>
        <v>0</v>
      </c>
      <c r="AT23" s="7">
        <f t="shared" si="1"/>
        <v>0</v>
      </c>
    </row>
    <row r="24" spans="1:46" ht="20.25" x14ac:dyDescent="0.3">
      <c r="A24" s="67" t="s">
        <v>326</v>
      </c>
      <c r="B24" s="65"/>
      <c r="C24" s="146">
        <f>SUM(C9:C16)-SUM(C17:C19)+SUM(C20:C23)</f>
        <v>0</v>
      </c>
      <c r="D24" s="139">
        <f t="shared" ref="D24:N24" si="5">SUM(D9:D16)-SUM(D17:D19)+SUM(D20:D23)</f>
        <v>0</v>
      </c>
      <c r="E24" s="139">
        <f t="shared" si="5"/>
        <v>0</v>
      </c>
      <c r="F24" s="139">
        <f t="shared" si="5"/>
        <v>0</v>
      </c>
      <c r="G24" s="139">
        <f t="shared" si="5"/>
        <v>2800</v>
      </c>
      <c r="H24" s="139">
        <f t="shared" si="5"/>
        <v>0</v>
      </c>
      <c r="I24" s="139">
        <f t="shared" si="5"/>
        <v>0</v>
      </c>
      <c r="J24" s="139">
        <f t="shared" si="5"/>
        <v>0</v>
      </c>
      <c r="K24" s="139">
        <f t="shared" si="5"/>
        <v>0</v>
      </c>
      <c r="L24" s="139">
        <f t="shared" si="5"/>
        <v>0</v>
      </c>
      <c r="M24" s="139">
        <f t="shared" si="5"/>
        <v>0</v>
      </c>
      <c r="N24" s="147">
        <f t="shared" si="5"/>
        <v>0</v>
      </c>
      <c r="O24" s="140">
        <f>SUM(O9:O23)</f>
        <v>2800</v>
      </c>
      <c r="T24" s="60" t="s">
        <v>61</v>
      </c>
      <c r="U24" s="60">
        <v>7032</v>
      </c>
    </row>
    <row r="25" spans="1:46" ht="20.25" x14ac:dyDescent="0.3">
      <c r="A25" s="67"/>
      <c r="B25" s="65"/>
      <c r="C25" s="5"/>
      <c r="D25" s="5"/>
      <c r="E25" s="5"/>
      <c r="F25" s="5"/>
      <c r="G25" s="5"/>
      <c r="H25" s="5"/>
      <c r="I25" s="5"/>
      <c r="J25" s="5"/>
      <c r="K25" s="5"/>
      <c r="L25" s="5"/>
      <c r="M25" s="5"/>
      <c r="N25" s="5"/>
      <c r="O25" s="5"/>
    </row>
    <row r="26" spans="1:46" ht="20.25" x14ac:dyDescent="0.3">
      <c r="A26" s="67" t="s">
        <v>129</v>
      </c>
      <c r="B26" s="68"/>
      <c r="C26" s="65"/>
      <c r="D26" s="4"/>
      <c r="E26" s="4"/>
      <c r="F26" s="4"/>
      <c r="G26" s="4"/>
      <c r="H26" s="4"/>
      <c r="I26" s="4"/>
      <c r="J26" s="4"/>
      <c r="K26" s="4"/>
      <c r="L26" s="4"/>
      <c r="M26" s="4"/>
      <c r="N26" s="4"/>
      <c r="O26" s="4"/>
    </row>
    <row r="27" spans="1:46" ht="21" customHeight="1" x14ac:dyDescent="0.3">
      <c r="A27" s="70" t="s">
        <v>126</v>
      </c>
      <c r="B27" s="65"/>
      <c r="C27" s="4"/>
      <c r="D27" s="4"/>
      <c r="E27" s="4"/>
      <c r="F27" s="4"/>
      <c r="G27" s="4"/>
      <c r="H27" s="4"/>
      <c r="I27" s="4"/>
      <c r="J27" s="4"/>
      <c r="K27" s="4"/>
      <c r="L27" s="4"/>
      <c r="M27" s="4"/>
      <c r="N27" s="4"/>
      <c r="O27" s="4"/>
      <c r="T27" s="128" t="s">
        <v>258</v>
      </c>
    </row>
    <row r="28" spans="1:46" ht="21" customHeight="1" x14ac:dyDescent="0.3">
      <c r="A28" s="11">
        <v>7006</v>
      </c>
      <c r="B28" s="71" t="str">
        <f>IF(ISTEXT("Distinguished Clubs-"&amp;VLOOKUP(A28,'Chart of Accounts'!$B$5:$C$50,2,FALSE)),"Distinguished Clubs-"&amp;VLOOKUP(A28,'Chart of Accounts'!$B$5:$C$50,2,FALSE),"")</f>
        <v>Distinguished Clubs-Educational Materials</v>
      </c>
      <c r="C28" s="10"/>
      <c r="D28" s="10"/>
      <c r="E28" s="10"/>
      <c r="F28" s="10"/>
      <c r="G28" s="10"/>
      <c r="H28" s="10"/>
      <c r="I28" s="10"/>
      <c r="J28" s="10"/>
      <c r="K28" s="10"/>
      <c r="L28" s="10"/>
      <c r="M28" s="10"/>
      <c r="N28" s="10"/>
      <c r="O28" s="4">
        <f t="shared" ref="O28:O36" si="6">SUM(C28:N28)</f>
        <v>0</v>
      </c>
      <c r="T28" s="60" t="s">
        <v>33</v>
      </c>
      <c r="U28" s="60">
        <v>7004</v>
      </c>
      <c r="AA28" s="7" t="s">
        <v>190</v>
      </c>
      <c r="AB28" s="7" t="str">
        <f t="shared" ref="AB28:AB34" si="7">IF(A28="","",A28&amp;"-000000")</f>
        <v>7006-000000</v>
      </c>
      <c r="AC28" s="7">
        <v>701</v>
      </c>
      <c r="AD28" s="7" t="str">
        <f t="shared" ref="AD28:AD37" si="8">IF(LEN($O$1)=3,$O$1,IF(LEN($O$1)=2,0&amp;$O$1,IF(LEN($O$1)=1,0&amp;0&amp;$O$1,"ERROR")))</f>
        <v>035</v>
      </c>
      <c r="AE28" s="7"/>
      <c r="AF28" s="7"/>
      <c r="AG28" s="7">
        <v>110</v>
      </c>
      <c r="AH28" s="7" t="str">
        <f>Summary!$B$2</f>
        <v>USD</v>
      </c>
      <c r="AI28" s="7">
        <f t="shared" ref="AI28:AT28" si="9">IF(C28="",0,C28)</f>
        <v>0</v>
      </c>
      <c r="AJ28" s="7">
        <f t="shared" si="9"/>
        <v>0</v>
      </c>
      <c r="AK28" s="7">
        <f t="shared" si="9"/>
        <v>0</v>
      </c>
      <c r="AL28" s="7">
        <f t="shared" si="9"/>
        <v>0</v>
      </c>
      <c r="AM28" s="7">
        <f t="shared" si="9"/>
        <v>0</v>
      </c>
      <c r="AN28" s="7">
        <f t="shared" si="9"/>
        <v>0</v>
      </c>
      <c r="AO28" s="7">
        <f t="shared" si="9"/>
        <v>0</v>
      </c>
      <c r="AP28" s="7">
        <f t="shared" si="9"/>
        <v>0</v>
      </c>
      <c r="AQ28" s="7">
        <f t="shared" si="9"/>
        <v>0</v>
      </c>
      <c r="AR28" s="7">
        <f t="shared" si="9"/>
        <v>0</v>
      </c>
      <c r="AS28" s="7">
        <f t="shared" si="9"/>
        <v>0</v>
      </c>
      <c r="AT28" s="7">
        <f t="shared" si="9"/>
        <v>0</v>
      </c>
    </row>
    <row r="29" spans="1:46" ht="21" customHeight="1" x14ac:dyDescent="0.3">
      <c r="A29" s="11">
        <v>7008</v>
      </c>
      <c r="B29" s="71" t="str">
        <f>IF(ISTEXT("Distinguished Clubs-"&amp;VLOOKUP(A29,'Chart of Accounts'!$B$5:$C$50,2,FALSE)),"Distinguished Clubs-"&amp;VLOOKUP(A29,'Chart of Accounts'!$B$5:$C$50,2,FALSE),"")</f>
        <v>Distinguished Clubs-Promotional Materials</v>
      </c>
      <c r="C29" s="138"/>
      <c r="D29" s="138"/>
      <c r="E29" s="138"/>
      <c r="F29" s="138"/>
      <c r="G29" s="138"/>
      <c r="H29" s="138"/>
      <c r="I29" s="138"/>
      <c r="J29" s="138"/>
      <c r="K29" s="138"/>
      <c r="L29" s="138"/>
      <c r="M29" s="138"/>
      <c r="N29" s="138"/>
      <c r="O29" s="4">
        <f t="shared" si="6"/>
        <v>0</v>
      </c>
      <c r="T29" s="60" t="s">
        <v>35</v>
      </c>
      <c r="U29" s="60">
        <v>7006</v>
      </c>
      <c r="AA29" s="7" t="s">
        <v>190</v>
      </c>
      <c r="AB29" s="7" t="str">
        <f t="shared" si="7"/>
        <v>7008-000000</v>
      </c>
      <c r="AC29" s="7">
        <v>701</v>
      </c>
      <c r="AD29" s="7" t="str">
        <f t="shared" si="8"/>
        <v>035</v>
      </c>
      <c r="AE29" s="7"/>
      <c r="AF29" s="7"/>
      <c r="AG29" s="7">
        <v>110</v>
      </c>
      <c r="AH29" s="7" t="str">
        <f>Summary!$B$2</f>
        <v>USD</v>
      </c>
      <c r="AI29" s="7">
        <f t="shared" ref="AI29:AI37" si="10">IF(C29="",0,C29)</f>
        <v>0</v>
      </c>
      <c r="AJ29" s="7">
        <f t="shared" ref="AJ29:AJ37" si="11">IF(D29="",0,D29)</f>
        <v>0</v>
      </c>
      <c r="AK29" s="7">
        <f t="shared" ref="AK29:AK37" si="12">IF(E29="",0,E29)</f>
        <v>0</v>
      </c>
      <c r="AL29" s="7">
        <f t="shared" ref="AL29:AL37" si="13">IF(F29="",0,F29)</f>
        <v>0</v>
      </c>
      <c r="AM29" s="7">
        <f t="shared" ref="AM29:AM37" si="14">IF(G29="",0,G29)</f>
        <v>0</v>
      </c>
      <c r="AN29" s="7">
        <f t="shared" ref="AN29:AN37" si="15">IF(H29="",0,H29)</f>
        <v>0</v>
      </c>
      <c r="AO29" s="7">
        <f t="shared" ref="AO29:AO37" si="16">IF(I29="",0,I29)</f>
        <v>0</v>
      </c>
      <c r="AP29" s="7">
        <f t="shared" ref="AP29:AP37" si="17">IF(J29="",0,J29)</f>
        <v>0</v>
      </c>
      <c r="AQ29" s="7">
        <f t="shared" ref="AQ29:AQ37" si="18">IF(K29="",0,K29)</f>
        <v>0</v>
      </c>
      <c r="AR29" s="7">
        <f t="shared" ref="AR29:AR37" si="19">IF(L29="",0,L29)</f>
        <v>0</v>
      </c>
      <c r="AS29" s="7">
        <f t="shared" ref="AS29:AS37" si="20">IF(M29="",0,M29)</f>
        <v>0</v>
      </c>
      <c r="AT29" s="7">
        <f t="shared" ref="AT29:AT37" si="21">IF(N29="",0,N29)</f>
        <v>0</v>
      </c>
    </row>
    <row r="30" spans="1:46" ht="21" customHeight="1" x14ac:dyDescent="0.3">
      <c r="A30" s="11">
        <v>7010</v>
      </c>
      <c r="B30" s="71" t="str">
        <f>IF(ISTEXT("Distinguished Clubs-"&amp;VLOOKUP(A30,'Chart of Accounts'!$B$5:$C$50,2,FALSE)),"Distinguished Clubs-"&amp;VLOOKUP(A30,'Chart of Accounts'!$B$5:$C$50,2,FALSE),"")</f>
        <v>Distinguished Clubs-Awards Expense (Trophies, Plaques, Ribbons &amp; Certificates)</v>
      </c>
      <c r="C30" s="138"/>
      <c r="D30" s="138"/>
      <c r="E30" s="138"/>
      <c r="F30" s="138"/>
      <c r="G30" s="138"/>
      <c r="H30" s="138"/>
      <c r="I30" s="138"/>
      <c r="J30" s="138"/>
      <c r="K30" s="138"/>
      <c r="L30" s="138"/>
      <c r="M30" s="138"/>
      <c r="N30" s="138"/>
      <c r="O30" s="4">
        <f t="shared" si="6"/>
        <v>0</v>
      </c>
      <c r="T30" s="60" t="s">
        <v>37</v>
      </c>
      <c r="U30" s="60">
        <v>7008</v>
      </c>
      <c r="AA30" s="7" t="s">
        <v>190</v>
      </c>
      <c r="AB30" s="7" t="str">
        <f t="shared" si="7"/>
        <v>7010-000000</v>
      </c>
      <c r="AC30" s="7">
        <v>701</v>
      </c>
      <c r="AD30" s="7" t="str">
        <f t="shared" si="8"/>
        <v>035</v>
      </c>
      <c r="AE30" s="7"/>
      <c r="AF30" s="7"/>
      <c r="AG30" s="7">
        <v>110</v>
      </c>
      <c r="AH30" s="7" t="str">
        <f>Summary!$B$2</f>
        <v>USD</v>
      </c>
      <c r="AI30" s="7">
        <f t="shared" si="10"/>
        <v>0</v>
      </c>
      <c r="AJ30" s="7">
        <f t="shared" si="11"/>
        <v>0</v>
      </c>
      <c r="AK30" s="7">
        <f t="shared" si="12"/>
        <v>0</v>
      </c>
      <c r="AL30" s="7">
        <f t="shared" si="13"/>
        <v>0</v>
      </c>
      <c r="AM30" s="7">
        <f t="shared" si="14"/>
        <v>0</v>
      </c>
      <c r="AN30" s="7">
        <f t="shared" si="15"/>
        <v>0</v>
      </c>
      <c r="AO30" s="7">
        <f t="shared" si="16"/>
        <v>0</v>
      </c>
      <c r="AP30" s="7">
        <f t="shared" si="17"/>
        <v>0</v>
      </c>
      <c r="AQ30" s="7">
        <f t="shared" si="18"/>
        <v>0</v>
      </c>
      <c r="AR30" s="7">
        <f t="shared" si="19"/>
        <v>0</v>
      </c>
      <c r="AS30" s="7">
        <f t="shared" si="20"/>
        <v>0</v>
      </c>
      <c r="AT30" s="7">
        <f t="shared" si="21"/>
        <v>0</v>
      </c>
    </row>
    <row r="31" spans="1:46" ht="21" customHeight="1" x14ac:dyDescent="0.3">
      <c r="A31" s="11">
        <v>7080</v>
      </c>
      <c r="B31" s="71" t="str">
        <f>IF(ISTEXT("Distinguished Clubs-"&amp;VLOOKUP(A31,'Chart of Accounts'!$B$5:$C$50,2,FALSE)),"Distinguished Clubs-"&amp;VLOOKUP(A31,'Chart of Accounts'!$B$5:$C$50,2,FALSE),"")</f>
        <v>Distinguished Clubs-Gifts &amp; Thank Yous</v>
      </c>
      <c r="C31" s="138"/>
      <c r="D31" s="138"/>
      <c r="E31" s="138"/>
      <c r="F31" s="138"/>
      <c r="G31" s="138"/>
      <c r="H31" s="138"/>
      <c r="I31" s="138"/>
      <c r="J31" s="138"/>
      <c r="K31" s="138"/>
      <c r="L31" s="138"/>
      <c r="M31" s="138"/>
      <c r="N31" s="138"/>
      <c r="O31" s="4">
        <f t="shared" si="6"/>
        <v>0</v>
      </c>
      <c r="T31" s="60" t="s">
        <v>39</v>
      </c>
      <c r="U31" s="60">
        <v>7010</v>
      </c>
      <c r="AA31" s="7" t="s">
        <v>190</v>
      </c>
      <c r="AB31" s="7" t="str">
        <f t="shared" si="7"/>
        <v>7080-000000</v>
      </c>
      <c r="AC31" s="7">
        <v>701</v>
      </c>
      <c r="AD31" s="7" t="str">
        <f t="shared" si="8"/>
        <v>035</v>
      </c>
      <c r="AE31" s="7"/>
      <c r="AF31" s="7"/>
      <c r="AG31" s="7">
        <v>110</v>
      </c>
      <c r="AH31" s="7" t="str">
        <f>Summary!$B$2</f>
        <v>USD</v>
      </c>
      <c r="AI31" s="7">
        <f t="shared" si="10"/>
        <v>0</v>
      </c>
      <c r="AJ31" s="7">
        <f t="shared" si="11"/>
        <v>0</v>
      </c>
      <c r="AK31" s="7">
        <f t="shared" si="12"/>
        <v>0</v>
      </c>
      <c r="AL31" s="7">
        <f t="shared" si="13"/>
        <v>0</v>
      </c>
      <c r="AM31" s="7">
        <f t="shared" si="14"/>
        <v>0</v>
      </c>
      <c r="AN31" s="7">
        <f t="shared" si="15"/>
        <v>0</v>
      </c>
      <c r="AO31" s="7">
        <f t="shared" si="16"/>
        <v>0</v>
      </c>
      <c r="AP31" s="7">
        <f t="shared" si="17"/>
        <v>0</v>
      </c>
      <c r="AQ31" s="7">
        <f t="shared" si="18"/>
        <v>0</v>
      </c>
      <c r="AR31" s="7">
        <f t="shared" si="19"/>
        <v>0</v>
      </c>
      <c r="AS31" s="7">
        <f t="shared" si="20"/>
        <v>0</v>
      </c>
      <c r="AT31" s="7">
        <f t="shared" si="21"/>
        <v>0</v>
      </c>
    </row>
    <row r="32" spans="1:46" ht="21" customHeight="1" x14ac:dyDescent="0.3">
      <c r="A32" s="11">
        <v>7082</v>
      </c>
      <c r="B32" s="71" t="str">
        <f>IF(ISTEXT("Distinguished Clubs-"&amp;VLOOKUP(A32,'Chart of Accounts'!$B$5:$C$50,2,FALSE)),"Distinguished Clubs-"&amp;VLOOKUP(A32,'Chart of Accounts'!$B$5:$C$50,2,FALSE),"")</f>
        <v>Distinguished Clubs-Incentives</v>
      </c>
      <c r="C32" s="138"/>
      <c r="D32" s="138"/>
      <c r="E32" s="138"/>
      <c r="F32" s="138"/>
      <c r="G32" s="138"/>
      <c r="H32" s="138">
        <f>50*5</f>
        <v>250</v>
      </c>
      <c r="I32" s="138"/>
      <c r="J32" s="138"/>
      <c r="K32" s="138"/>
      <c r="L32" s="138"/>
      <c r="M32" s="138"/>
      <c r="N32" s="138"/>
      <c r="O32" s="4">
        <f t="shared" si="6"/>
        <v>250</v>
      </c>
      <c r="T32" s="60" t="s">
        <v>41</v>
      </c>
      <c r="U32" s="60">
        <v>7012</v>
      </c>
      <c r="AA32" s="7" t="s">
        <v>190</v>
      </c>
      <c r="AB32" s="7" t="str">
        <f t="shared" si="7"/>
        <v>7082-000000</v>
      </c>
      <c r="AC32" s="7">
        <v>701</v>
      </c>
      <c r="AD32" s="7" t="str">
        <f t="shared" si="8"/>
        <v>035</v>
      </c>
      <c r="AE32" s="7"/>
      <c r="AF32" s="7"/>
      <c r="AG32" s="7">
        <v>110</v>
      </c>
      <c r="AH32" s="7" t="str">
        <f>Summary!$B$2</f>
        <v>USD</v>
      </c>
      <c r="AI32" s="7">
        <f t="shared" si="10"/>
        <v>0</v>
      </c>
      <c r="AJ32" s="7">
        <f t="shared" si="11"/>
        <v>0</v>
      </c>
      <c r="AK32" s="7">
        <f t="shared" si="12"/>
        <v>0</v>
      </c>
      <c r="AL32" s="7">
        <f t="shared" si="13"/>
        <v>0</v>
      </c>
      <c r="AM32" s="7">
        <f t="shared" si="14"/>
        <v>0</v>
      </c>
      <c r="AN32" s="7">
        <f t="shared" si="15"/>
        <v>250</v>
      </c>
      <c r="AO32" s="7">
        <f t="shared" si="16"/>
        <v>0</v>
      </c>
      <c r="AP32" s="7">
        <f t="shared" si="17"/>
        <v>0</v>
      </c>
      <c r="AQ32" s="7">
        <f t="shared" si="18"/>
        <v>0</v>
      </c>
      <c r="AR32" s="7">
        <f t="shared" si="19"/>
        <v>0</v>
      </c>
      <c r="AS32" s="7">
        <f t="shared" si="20"/>
        <v>0</v>
      </c>
      <c r="AT32" s="7">
        <f t="shared" si="21"/>
        <v>0</v>
      </c>
    </row>
    <row r="33" spans="1:46" ht="21" customHeight="1" x14ac:dyDescent="0.3">
      <c r="A33" s="21"/>
      <c r="B33" s="71" t="str">
        <f>IF(ISTEXT("ET-"&amp;VLOOKUP(A33,'Chart of Accounts'!$B$5:$C$54,2,FALSE)),"ET-"&amp;VLOOKUP(A33,'Chart of Accounts'!$B$5:$C$54,2,FALSE),"")</f>
        <v/>
      </c>
      <c r="C33" s="138"/>
      <c r="D33" s="138"/>
      <c r="E33" s="138"/>
      <c r="F33" s="138"/>
      <c r="G33" s="138"/>
      <c r="H33" s="138"/>
      <c r="I33" s="138"/>
      <c r="J33" s="138"/>
      <c r="K33" s="138"/>
      <c r="L33" s="138"/>
      <c r="M33" s="138"/>
      <c r="N33" s="138"/>
      <c r="O33" s="4">
        <f t="shared" si="6"/>
        <v>0</v>
      </c>
      <c r="T33" s="60" t="s">
        <v>43</v>
      </c>
      <c r="U33" s="60">
        <v>7014</v>
      </c>
      <c r="AA33" s="7" t="s">
        <v>190</v>
      </c>
      <c r="AB33" s="7" t="str">
        <f t="shared" si="7"/>
        <v/>
      </c>
      <c r="AC33" s="7">
        <v>701</v>
      </c>
      <c r="AD33" s="7" t="str">
        <f t="shared" si="8"/>
        <v>035</v>
      </c>
      <c r="AE33" s="7"/>
      <c r="AF33" s="7"/>
      <c r="AG33" s="7">
        <v>110</v>
      </c>
      <c r="AH33" s="7" t="str">
        <f>Summary!$B$2</f>
        <v>USD</v>
      </c>
      <c r="AI33" s="7">
        <f t="shared" si="10"/>
        <v>0</v>
      </c>
      <c r="AJ33" s="7">
        <f t="shared" si="11"/>
        <v>0</v>
      </c>
      <c r="AK33" s="7">
        <f t="shared" si="12"/>
        <v>0</v>
      </c>
      <c r="AL33" s="7">
        <f t="shared" si="13"/>
        <v>0</v>
      </c>
      <c r="AM33" s="7">
        <f t="shared" si="14"/>
        <v>0</v>
      </c>
      <c r="AN33" s="7">
        <f t="shared" si="15"/>
        <v>0</v>
      </c>
      <c r="AO33" s="7">
        <f t="shared" si="16"/>
        <v>0</v>
      </c>
      <c r="AP33" s="7">
        <f t="shared" si="17"/>
        <v>0</v>
      </c>
      <c r="AQ33" s="7">
        <f t="shared" si="18"/>
        <v>0</v>
      </c>
      <c r="AR33" s="7">
        <f t="shared" si="19"/>
        <v>0</v>
      </c>
      <c r="AS33" s="7">
        <f t="shared" si="20"/>
        <v>0</v>
      </c>
      <c r="AT33" s="7">
        <f t="shared" si="21"/>
        <v>0</v>
      </c>
    </row>
    <row r="34" spans="1:46" ht="20.25" x14ac:dyDescent="0.3">
      <c r="A34" s="21"/>
      <c r="B34" s="71" t="str">
        <f>IF(ISTEXT("ET-"&amp;VLOOKUP(A34,'Chart of Accounts'!$B$5:$C$54,2,FALSE)),"ET-"&amp;VLOOKUP(A34,'Chart of Accounts'!$B$5:$C$54,2,FALSE),"")</f>
        <v/>
      </c>
      <c r="C34" s="138"/>
      <c r="D34" s="138"/>
      <c r="E34" s="138"/>
      <c r="F34" s="138"/>
      <c r="G34" s="138"/>
      <c r="H34" s="138"/>
      <c r="I34" s="138"/>
      <c r="J34" s="138"/>
      <c r="K34" s="138"/>
      <c r="L34" s="138"/>
      <c r="M34" s="138"/>
      <c r="N34" s="138"/>
      <c r="O34" s="4">
        <f t="shared" si="6"/>
        <v>0</v>
      </c>
      <c r="T34" s="60" t="s">
        <v>45</v>
      </c>
      <c r="U34" s="60">
        <v>7016</v>
      </c>
      <c r="AA34" s="7" t="s">
        <v>190</v>
      </c>
      <c r="AB34" s="7" t="str">
        <f t="shared" si="7"/>
        <v/>
      </c>
      <c r="AC34" s="7">
        <v>701</v>
      </c>
      <c r="AD34" s="7" t="str">
        <f t="shared" si="8"/>
        <v>035</v>
      </c>
      <c r="AE34" s="7"/>
      <c r="AF34" s="7"/>
      <c r="AG34" s="7">
        <v>110</v>
      </c>
      <c r="AH34" s="7" t="str">
        <f>Summary!$B$2</f>
        <v>USD</v>
      </c>
      <c r="AI34" s="7">
        <f t="shared" si="10"/>
        <v>0</v>
      </c>
      <c r="AJ34" s="7">
        <f t="shared" si="11"/>
        <v>0</v>
      </c>
      <c r="AK34" s="7">
        <f t="shared" si="12"/>
        <v>0</v>
      </c>
      <c r="AL34" s="7">
        <f t="shared" si="13"/>
        <v>0</v>
      </c>
      <c r="AM34" s="7">
        <f t="shared" si="14"/>
        <v>0</v>
      </c>
      <c r="AN34" s="7">
        <f t="shared" si="15"/>
        <v>0</v>
      </c>
      <c r="AO34" s="7">
        <f t="shared" si="16"/>
        <v>0</v>
      </c>
      <c r="AP34" s="7">
        <f t="shared" si="17"/>
        <v>0</v>
      </c>
      <c r="AQ34" s="7">
        <f t="shared" si="18"/>
        <v>0</v>
      </c>
      <c r="AR34" s="7">
        <f t="shared" si="19"/>
        <v>0</v>
      </c>
      <c r="AS34" s="7">
        <f t="shared" si="20"/>
        <v>0</v>
      </c>
      <c r="AT34" s="7">
        <f t="shared" si="21"/>
        <v>0</v>
      </c>
    </row>
    <row r="35" spans="1:46" ht="20.25" x14ac:dyDescent="0.3">
      <c r="A35" s="21"/>
      <c r="B35" s="71" t="str">
        <f>IF(ISTEXT("ET-"&amp;VLOOKUP(A35,'Chart of Accounts'!$B$5:$C$54,2,FALSE)),"ET-"&amp;VLOOKUP(A35,'Chart of Accounts'!$B$5:$C$54,2,FALSE),"")</f>
        <v/>
      </c>
      <c r="C35" s="138"/>
      <c r="D35" s="138"/>
      <c r="E35" s="138"/>
      <c r="F35" s="138"/>
      <c r="G35" s="138"/>
      <c r="H35" s="138"/>
      <c r="I35" s="138"/>
      <c r="J35" s="138"/>
      <c r="K35" s="138"/>
      <c r="L35" s="138"/>
      <c r="M35" s="138"/>
      <c r="N35" s="138"/>
      <c r="O35" s="4">
        <f t="shared" si="6"/>
        <v>0</v>
      </c>
      <c r="T35" s="60" t="s">
        <v>47</v>
      </c>
      <c r="U35" s="60">
        <v>7018</v>
      </c>
      <c r="AA35" s="7" t="s">
        <v>190</v>
      </c>
      <c r="AB35" s="7" t="str">
        <f t="shared" ref="AB35:AB37" si="22">IF(A34="","",A34&amp;"-000000")</f>
        <v/>
      </c>
      <c r="AC35" s="7">
        <v>701</v>
      </c>
      <c r="AD35" s="7" t="str">
        <f t="shared" si="8"/>
        <v>035</v>
      </c>
      <c r="AE35" s="7"/>
      <c r="AF35" s="7"/>
      <c r="AG35" s="7">
        <v>110</v>
      </c>
      <c r="AH35" s="7" t="str">
        <f>Summary!$B$2</f>
        <v>USD</v>
      </c>
      <c r="AI35" s="7">
        <f t="shared" si="10"/>
        <v>0</v>
      </c>
      <c r="AJ35" s="7">
        <f t="shared" si="11"/>
        <v>0</v>
      </c>
      <c r="AK35" s="7">
        <f t="shared" si="12"/>
        <v>0</v>
      </c>
      <c r="AL35" s="7">
        <f t="shared" si="13"/>
        <v>0</v>
      </c>
      <c r="AM35" s="7">
        <f t="shared" si="14"/>
        <v>0</v>
      </c>
      <c r="AN35" s="7">
        <f t="shared" si="15"/>
        <v>0</v>
      </c>
      <c r="AO35" s="7">
        <f t="shared" si="16"/>
        <v>0</v>
      </c>
      <c r="AP35" s="7">
        <f t="shared" si="17"/>
        <v>0</v>
      </c>
      <c r="AQ35" s="7">
        <f t="shared" si="18"/>
        <v>0</v>
      </c>
      <c r="AR35" s="7">
        <f t="shared" si="19"/>
        <v>0</v>
      </c>
      <c r="AS35" s="7">
        <f t="shared" si="20"/>
        <v>0</v>
      </c>
      <c r="AT35" s="7">
        <f t="shared" si="21"/>
        <v>0</v>
      </c>
    </row>
    <row r="36" spans="1:46" ht="20.25" x14ac:dyDescent="0.3">
      <c r="A36" s="21"/>
      <c r="B36" s="71" t="str">
        <f>IF(ISTEXT("ET-"&amp;VLOOKUP(A36,'Chart of Accounts'!$B$5:$C$54,2,FALSE)),"ET-"&amp;VLOOKUP(A36,'Chart of Accounts'!$B$5:$C$54,2,FALSE),"")</f>
        <v/>
      </c>
      <c r="C36" s="138"/>
      <c r="D36" s="138"/>
      <c r="E36" s="138"/>
      <c r="F36" s="138"/>
      <c r="G36" s="138"/>
      <c r="H36" s="138"/>
      <c r="I36" s="138"/>
      <c r="J36" s="138"/>
      <c r="K36" s="138"/>
      <c r="L36" s="138"/>
      <c r="M36" s="138"/>
      <c r="N36" s="138"/>
      <c r="O36" s="4">
        <f t="shared" si="6"/>
        <v>0</v>
      </c>
      <c r="T36" s="60" t="s">
        <v>49</v>
      </c>
      <c r="U36" s="60">
        <v>7020</v>
      </c>
      <c r="AA36" s="7" t="s">
        <v>190</v>
      </c>
      <c r="AB36" s="7" t="str">
        <f t="shared" si="22"/>
        <v/>
      </c>
      <c r="AC36" s="7">
        <v>701</v>
      </c>
      <c r="AD36" s="7" t="str">
        <f t="shared" si="8"/>
        <v>035</v>
      </c>
      <c r="AE36" s="7"/>
      <c r="AF36" s="7"/>
      <c r="AG36" s="7">
        <v>110</v>
      </c>
      <c r="AH36" s="7" t="str">
        <f>Summary!$B$2</f>
        <v>USD</v>
      </c>
      <c r="AI36" s="7">
        <f t="shared" si="10"/>
        <v>0</v>
      </c>
      <c r="AJ36" s="7">
        <f t="shared" si="11"/>
        <v>0</v>
      </c>
      <c r="AK36" s="7">
        <f t="shared" si="12"/>
        <v>0</v>
      </c>
      <c r="AL36" s="7">
        <f t="shared" si="13"/>
        <v>0</v>
      </c>
      <c r="AM36" s="7">
        <f t="shared" si="14"/>
        <v>0</v>
      </c>
      <c r="AN36" s="7">
        <f t="shared" si="15"/>
        <v>0</v>
      </c>
      <c r="AO36" s="7">
        <f t="shared" si="16"/>
        <v>0</v>
      </c>
      <c r="AP36" s="7">
        <f t="shared" si="17"/>
        <v>0</v>
      </c>
      <c r="AQ36" s="7">
        <f t="shared" si="18"/>
        <v>0</v>
      </c>
      <c r="AR36" s="7">
        <f t="shared" si="19"/>
        <v>0</v>
      </c>
      <c r="AS36" s="7">
        <f t="shared" si="20"/>
        <v>0</v>
      </c>
      <c r="AT36" s="7">
        <f t="shared" si="21"/>
        <v>0</v>
      </c>
    </row>
    <row r="37" spans="1:46" ht="20.25" x14ac:dyDescent="0.3">
      <c r="A37" s="70" t="s">
        <v>363</v>
      </c>
      <c r="B37" s="71"/>
      <c r="C37" s="73">
        <f t="shared" ref="C37:O37" si="23">SUM(C28:C36)</f>
        <v>0</v>
      </c>
      <c r="D37" s="73">
        <f t="shared" si="23"/>
        <v>0</v>
      </c>
      <c r="E37" s="73">
        <f t="shared" si="23"/>
        <v>0</v>
      </c>
      <c r="F37" s="73">
        <f t="shared" si="23"/>
        <v>0</v>
      </c>
      <c r="G37" s="73">
        <f t="shared" si="23"/>
        <v>0</v>
      </c>
      <c r="H37" s="73">
        <f t="shared" si="23"/>
        <v>250</v>
      </c>
      <c r="I37" s="73">
        <f t="shared" si="23"/>
        <v>0</v>
      </c>
      <c r="J37" s="73">
        <f t="shared" si="23"/>
        <v>0</v>
      </c>
      <c r="K37" s="73">
        <f t="shared" si="23"/>
        <v>0</v>
      </c>
      <c r="L37" s="73">
        <f t="shared" si="23"/>
        <v>0</v>
      </c>
      <c r="M37" s="73">
        <f t="shared" si="23"/>
        <v>0</v>
      </c>
      <c r="N37" s="73">
        <f t="shared" si="23"/>
        <v>0</v>
      </c>
      <c r="O37" s="73">
        <f t="shared" si="23"/>
        <v>250</v>
      </c>
      <c r="T37" s="60" t="s">
        <v>51</v>
      </c>
      <c r="U37" s="60">
        <v>7022</v>
      </c>
      <c r="AA37" s="7" t="s">
        <v>190</v>
      </c>
      <c r="AB37" s="7" t="str">
        <f t="shared" si="22"/>
        <v/>
      </c>
      <c r="AC37" s="7">
        <v>701</v>
      </c>
      <c r="AD37" s="7" t="str">
        <f t="shared" si="8"/>
        <v>035</v>
      </c>
      <c r="AE37" s="7"/>
      <c r="AF37" s="7"/>
      <c r="AG37" s="7">
        <v>110</v>
      </c>
      <c r="AH37" s="7" t="str">
        <f>Summary!$B$2</f>
        <v>USD</v>
      </c>
      <c r="AI37" s="7">
        <f t="shared" si="10"/>
        <v>0</v>
      </c>
      <c r="AJ37" s="7">
        <f t="shared" si="11"/>
        <v>0</v>
      </c>
      <c r="AK37" s="7">
        <f t="shared" si="12"/>
        <v>0</v>
      </c>
      <c r="AL37" s="7">
        <f t="shared" si="13"/>
        <v>0</v>
      </c>
      <c r="AM37" s="7">
        <f t="shared" si="14"/>
        <v>0</v>
      </c>
      <c r="AN37" s="7">
        <f t="shared" si="15"/>
        <v>250</v>
      </c>
      <c r="AO37" s="7">
        <f t="shared" si="16"/>
        <v>0</v>
      </c>
      <c r="AP37" s="7">
        <f t="shared" si="17"/>
        <v>0</v>
      </c>
      <c r="AQ37" s="7">
        <f t="shared" si="18"/>
        <v>0</v>
      </c>
      <c r="AR37" s="7">
        <f t="shared" si="19"/>
        <v>0</v>
      </c>
      <c r="AS37" s="7">
        <f t="shared" si="20"/>
        <v>0</v>
      </c>
      <c r="AT37" s="7">
        <f t="shared" si="21"/>
        <v>0</v>
      </c>
    </row>
    <row r="38" spans="1:46" s="7" customFormat="1" ht="20.25" x14ac:dyDescent="0.3">
      <c r="A38" s="3"/>
      <c r="B38" s="71"/>
      <c r="C38" s="4"/>
      <c r="D38" s="4"/>
      <c r="E38" s="4"/>
      <c r="F38" s="4"/>
      <c r="G38" s="4"/>
      <c r="H38" s="4"/>
      <c r="I38" s="4"/>
      <c r="J38" s="4"/>
      <c r="K38" s="4"/>
      <c r="L38" s="4"/>
      <c r="M38" s="4"/>
      <c r="N38" s="4"/>
      <c r="O38" s="4"/>
      <c r="T38" s="60" t="s">
        <v>53</v>
      </c>
      <c r="U38" s="7">
        <v>7024</v>
      </c>
    </row>
    <row r="39" spans="1:46" s="7" customFormat="1" ht="20.25" x14ac:dyDescent="0.3">
      <c r="A39" s="70" t="s">
        <v>127</v>
      </c>
      <c r="B39" s="71"/>
      <c r="C39" s="4"/>
      <c r="D39" s="4"/>
      <c r="E39" s="4"/>
      <c r="F39" s="4"/>
      <c r="G39" s="4"/>
      <c r="H39" s="4"/>
      <c r="I39" s="4"/>
      <c r="J39" s="4"/>
      <c r="K39" s="4"/>
      <c r="L39" s="4"/>
      <c r="M39" s="4"/>
      <c r="N39" s="4"/>
      <c r="O39" s="4"/>
      <c r="T39" s="60" t="s">
        <v>55</v>
      </c>
      <c r="U39" s="7">
        <v>7026</v>
      </c>
    </row>
    <row r="40" spans="1:46" ht="20.25" x14ac:dyDescent="0.3">
      <c r="A40" s="11">
        <v>7006</v>
      </c>
      <c r="B40" s="71" t="str">
        <f>IF(ISTEXT("ET-"&amp;VLOOKUP(A40,'Chart of Accounts'!$B$5:$C$50,2,FALSE)),"ET-"&amp;VLOOKUP(A40,'Chart of Accounts'!$B$5:$C$50,2,FALSE),"")</f>
        <v>ET-Educational Materials</v>
      </c>
      <c r="C40" s="188"/>
      <c r="D40" s="188"/>
      <c r="E40" s="188"/>
      <c r="F40" s="188"/>
      <c r="G40" s="188"/>
      <c r="H40" s="188"/>
      <c r="I40" s="188"/>
      <c r="J40" s="188"/>
      <c r="K40" s="188"/>
      <c r="L40" s="188"/>
      <c r="M40" s="188"/>
      <c r="N40" s="188"/>
      <c r="O40" s="4">
        <f>SUM(C40:N40)</f>
        <v>0</v>
      </c>
      <c r="T40" s="60" t="s">
        <v>57</v>
      </c>
      <c r="U40" s="60">
        <v>7028</v>
      </c>
    </row>
    <row r="41" spans="1:46" ht="36" x14ac:dyDescent="0.3">
      <c r="A41" s="11">
        <v>7010</v>
      </c>
      <c r="B41" s="71" t="str">
        <f>IF(ISTEXT("ET-"&amp;VLOOKUP(A41,'Chart of Accounts'!$B$5:$C$50,2,FALSE)),"ET-"&amp;VLOOKUP(A41,'Chart of Accounts'!$B$5:$C$50,2,FALSE),"")</f>
        <v>ET-Awards Expense (Trophies, Plaques, Ribbons &amp; Certificates)</v>
      </c>
      <c r="C41" s="188"/>
      <c r="D41" s="188"/>
      <c r="E41" s="188">
        <v>140</v>
      </c>
      <c r="F41" s="188"/>
      <c r="G41" s="188"/>
      <c r="H41" s="188"/>
      <c r="I41" s="188"/>
      <c r="J41" s="188"/>
      <c r="K41" s="188">
        <v>75</v>
      </c>
      <c r="L41" s="188"/>
      <c r="M41" s="188"/>
      <c r="N41" s="188"/>
      <c r="O41" s="4">
        <f t="shared" ref="O41:O47" si="24">SUM(C41:N41)</f>
        <v>215</v>
      </c>
      <c r="T41" s="60" t="s">
        <v>61</v>
      </c>
      <c r="U41" s="60">
        <v>7034</v>
      </c>
      <c r="AA41" s="7" t="s">
        <v>190</v>
      </c>
      <c r="AB41" s="7" t="str">
        <f t="shared" ref="AB41:AB48" si="25">IF(A40="","",A40&amp;"-000000")</f>
        <v>7006-000000</v>
      </c>
      <c r="AC41" s="7">
        <v>702</v>
      </c>
      <c r="AD41" s="7" t="str">
        <f t="shared" ref="AD41:AD48" si="26">IF(LEN($O$1)=3,$O$1,IF(LEN($O$1)=2,0&amp;$O$1,IF(LEN($O$1)=1,0&amp;0&amp;$O$1,"ERROR")))</f>
        <v>035</v>
      </c>
      <c r="AE41" s="7"/>
      <c r="AF41" s="7"/>
      <c r="AG41" s="7">
        <v>110</v>
      </c>
      <c r="AH41" s="7" t="str">
        <f>Summary!$B$2</f>
        <v>USD</v>
      </c>
      <c r="AI41" s="7">
        <f t="shared" ref="AI41:AT41" si="27">IF(C40="",0,C40)</f>
        <v>0</v>
      </c>
      <c r="AJ41" s="7">
        <f t="shared" si="27"/>
        <v>0</v>
      </c>
      <c r="AK41" s="7">
        <f t="shared" si="27"/>
        <v>0</v>
      </c>
      <c r="AL41" s="7">
        <f t="shared" si="27"/>
        <v>0</v>
      </c>
      <c r="AM41" s="7">
        <f t="shared" si="27"/>
        <v>0</v>
      </c>
      <c r="AN41" s="7">
        <f t="shared" si="27"/>
        <v>0</v>
      </c>
      <c r="AO41" s="7">
        <f t="shared" si="27"/>
        <v>0</v>
      </c>
      <c r="AP41" s="7">
        <f t="shared" si="27"/>
        <v>0</v>
      </c>
      <c r="AQ41" s="7">
        <f t="shared" si="27"/>
        <v>0</v>
      </c>
      <c r="AR41" s="7">
        <f t="shared" si="27"/>
        <v>0</v>
      </c>
      <c r="AS41" s="7">
        <f t="shared" si="27"/>
        <v>0</v>
      </c>
      <c r="AT41" s="7">
        <f t="shared" si="27"/>
        <v>0</v>
      </c>
    </row>
    <row r="42" spans="1:46" ht="20.25" customHeight="1" x14ac:dyDescent="0.3">
      <c r="A42" s="11">
        <v>7014</v>
      </c>
      <c r="B42" s="71" t="str">
        <f>IF(ISTEXT("ET-"&amp;VLOOKUP(A42,'Chart of Accounts'!$B$5:$C$50,2,FALSE)),"ET-"&amp;VLOOKUP(A42,'Chart of Accounts'!$B$5:$C$50,2,FALSE),"")</f>
        <v>ET-Room Rental Event Expense</v>
      </c>
      <c r="C42" s="188"/>
      <c r="D42" s="188"/>
      <c r="E42" s="188"/>
      <c r="F42" s="188"/>
      <c r="G42" s="188">
        <f>195+2500</f>
        <v>2695</v>
      </c>
      <c r="H42" s="188"/>
      <c r="I42" s="188"/>
      <c r="J42" s="188"/>
      <c r="K42" s="188"/>
      <c r="L42" s="188"/>
      <c r="M42" s="188"/>
      <c r="N42" s="188"/>
      <c r="O42" s="4">
        <f t="shared" si="24"/>
        <v>2695</v>
      </c>
      <c r="T42" s="60" t="s">
        <v>59</v>
      </c>
      <c r="U42" s="60">
        <v>7030</v>
      </c>
      <c r="AA42" s="7" t="s">
        <v>190</v>
      </c>
      <c r="AB42" s="7" t="str">
        <f t="shared" si="25"/>
        <v>7010-000000</v>
      </c>
      <c r="AC42" s="7">
        <v>702</v>
      </c>
      <c r="AD42" s="7" t="str">
        <f t="shared" si="26"/>
        <v>035</v>
      </c>
      <c r="AE42" s="7"/>
      <c r="AF42" s="7"/>
      <c r="AG42" s="7">
        <v>110</v>
      </c>
      <c r="AH42" s="7" t="str">
        <f>Summary!$B$2</f>
        <v>USD</v>
      </c>
      <c r="AI42" s="7">
        <f t="shared" ref="AI42:AI48" si="28">IF(C41="",0,C41)</f>
        <v>0</v>
      </c>
      <c r="AJ42" s="7">
        <f t="shared" ref="AJ42:AJ48" si="29">IF(D41="",0,D41)</f>
        <v>0</v>
      </c>
      <c r="AK42" s="7">
        <f t="shared" ref="AK42:AK48" si="30">IF(E41="",0,E41)</f>
        <v>140</v>
      </c>
      <c r="AL42" s="7">
        <f t="shared" ref="AL42:AL48" si="31">IF(F41="",0,F41)</f>
        <v>0</v>
      </c>
      <c r="AM42" s="7">
        <f t="shared" ref="AM42:AM48" si="32">IF(G41="",0,G41)</f>
        <v>0</v>
      </c>
      <c r="AN42" s="7">
        <f t="shared" ref="AN42:AN48" si="33">IF(H41="",0,H41)</f>
        <v>0</v>
      </c>
      <c r="AO42" s="7">
        <f t="shared" ref="AO42:AO48" si="34">IF(I41="",0,I41)</f>
        <v>0</v>
      </c>
      <c r="AP42" s="7">
        <f t="shared" ref="AP42:AP48" si="35">IF(J41="",0,J41)</f>
        <v>0</v>
      </c>
      <c r="AQ42" s="7">
        <f t="shared" ref="AQ42:AQ48" si="36">IF(K41="",0,K41)</f>
        <v>75</v>
      </c>
      <c r="AR42" s="7">
        <f t="shared" ref="AR42:AR48" si="37">IF(L41="",0,L41)</f>
        <v>0</v>
      </c>
      <c r="AS42" s="7">
        <f t="shared" ref="AS42:AS48" si="38">IF(M41="",0,M41)</f>
        <v>0</v>
      </c>
      <c r="AT42" s="7">
        <f t="shared" ref="AT42:AT48" si="39">IF(N41="",0,N41)</f>
        <v>0</v>
      </c>
    </row>
    <row r="43" spans="1:46" ht="20.25" x14ac:dyDescent="0.3">
      <c r="A43" s="11">
        <v>7042</v>
      </c>
      <c r="B43" s="71" t="str">
        <f>IF(ISTEXT("ET-"&amp;VLOOKUP(A43,'Chart of Accounts'!$B$5:$C$50,2,FALSE)),"ET-"&amp;VLOOKUP(A43,'Chart of Accounts'!$B$5:$C$50,2,FALSE),"")</f>
        <v>ET-Outside Contractor Expense</v>
      </c>
      <c r="C43" s="188"/>
      <c r="D43" s="188"/>
      <c r="E43" s="188"/>
      <c r="F43" s="188"/>
      <c r="G43" s="188"/>
      <c r="H43" s="188"/>
      <c r="I43" s="188"/>
      <c r="J43" s="188"/>
      <c r="K43" s="188"/>
      <c r="L43" s="188"/>
      <c r="M43" s="188"/>
      <c r="N43" s="188"/>
      <c r="O43" s="4">
        <f t="shared" si="24"/>
        <v>0</v>
      </c>
      <c r="T43" s="60" t="s">
        <v>61</v>
      </c>
      <c r="U43" s="60">
        <v>7032</v>
      </c>
      <c r="AA43" s="7" t="s">
        <v>190</v>
      </c>
      <c r="AB43" s="7" t="str">
        <f t="shared" si="25"/>
        <v>7014-000000</v>
      </c>
      <c r="AC43" s="7">
        <v>702</v>
      </c>
      <c r="AD43" s="7" t="str">
        <f t="shared" si="26"/>
        <v>035</v>
      </c>
      <c r="AE43" s="7"/>
      <c r="AF43" s="7"/>
      <c r="AG43" s="7">
        <v>110</v>
      </c>
      <c r="AH43" s="7" t="str">
        <f>Summary!$B$2</f>
        <v>USD</v>
      </c>
      <c r="AI43" s="7">
        <f t="shared" si="28"/>
        <v>0</v>
      </c>
      <c r="AJ43" s="7">
        <f t="shared" si="29"/>
        <v>0</v>
      </c>
      <c r="AK43" s="7">
        <f t="shared" si="30"/>
        <v>0</v>
      </c>
      <c r="AL43" s="7">
        <f t="shared" si="31"/>
        <v>0</v>
      </c>
      <c r="AM43" s="7">
        <f t="shared" si="32"/>
        <v>2695</v>
      </c>
      <c r="AN43" s="7">
        <f t="shared" si="33"/>
        <v>0</v>
      </c>
      <c r="AO43" s="7">
        <f t="shared" si="34"/>
        <v>0</v>
      </c>
      <c r="AP43" s="7">
        <f t="shared" si="35"/>
        <v>0</v>
      </c>
      <c r="AQ43" s="7">
        <f t="shared" si="36"/>
        <v>0</v>
      </c>
      <c r="AR43" s="7">
        <f t="shared" si="37"/>
        <v>0</v>
      </c>
      <c r="AS43" s="7">
        <f t="shared" si="38"/>
        <v>0</v>
      </c>
      <c r="AT43" s="7">
        <f t="shared" si="39"/>
        <v>0</v>
      </c>
    </row>
    <row r="44" spans="1:46" ht="20.25" x14ac:dyDescent="0.3">
      <c r="A44" s="21"/>
      <c r="B44" s="71" t="str">
        <f>IF(ISTEXT("ET-"&amp;VLOOKUP(A44,'Chart of Accounts'!$B$5:$C$54,2,FALSE)),"ET-"&amp;VLOOKUP(A44,'Chart of Accounts'!$B$5:$C$54,2,FALSE),"")</f>
        <v/>
      </c>
      <c r="C44" s="188"/>
      <c r="D44" s="188"/>
      <c r="E44" s="188"/>
      <c r="F44" s="188"/>
      <c r="G44" s="188"/>
      <c r="H44" s="188"/>
      <c r="I44" s="188"/>
      <c r="J44" s="188"/>
      <c r="K44" s="188"/>
      <c r="L44" s="188"/>
      <c r="M44" s="188"/>
      <c r="N44" s="188"/>
      <c r="O44" s="4">
        <f t="shared" si="24"/>
        <v>0</v>
      </c>
      <c r="T44" s="60" t="s">
        <v>65</v>
      </c>
      <c r="U44" s="60">
        <v>7036</v>
      </c>
      <c r="AA44" s="7" t="s">
        <v>190</v>
      </c>
      <c r="AB44" s="7" t="str">
        <f t="shared" si="25"/>
        <v>7042-000000</v>
      </c>
      <c r="AC44" s="7">
        <v>702</v>
      </c>
      <c r="AD44" s="7" t="str">
        <f t="shared" si="26"/>
        <v>035</v>
      </c>
      <c r="AE44" s="7"/>
      <c r="AF44" s="7"/>
      <c r="AG44" s="7">
        <v>110</v>
      </c>
      <c r="AH44" s="7" t="str">
        <f>Summary!$B$2</f>
        <v>USD</v>
      </c>
      <c r="AI44" s="7">
        <f t="shared" si="28"/>
        <v>0</v>
      </c>
      <c r="AJ44" s="7">
        <f t="shared" si="29"/>
        <v>0</v>
      </c>
      <c r="AK44" s="7">
        <f t="shared" si="30"/>
        <v>0</v>
      </c>
      <c r="AL44" s="7">
        <f t="shared" si="31"/>
        <v>0</v>
      </c>
      <c r="AM44" s="7">
        <f t="shared" si="32"/>
        <v>0</v>
      </c>
      <c r="AN44" s="7">
        <f t="shared" si="33"/>
        <v>0</v>
      </c>
      <c r="AO44" s="7">
        <f t="shared" si="34"/>
        <v>0</v>
      </c>
      <c r="AP44" s="7">
        <f t="shared" si="35"/>
        <v>0</v>
      </c>
      <c r="AQ44" s="7">
        <f t="shared" si="36"/>
        <v>0</v>
      </c>
      <c r="AR44" s="7">
        <f t="shared" si="37"/>
        <v>0</v>
      </c>
      <c r="AS44" s="7">
        <f t="shared" si="38"/>
        <v>0</v>
      </c>
      <c r="AT44" s="7">
        <f t="shared" si="39"/>
        <v>0</v>
      </c>
    </row>
    <row r="45" spans="1:46" ht="20.25" x14ac:dyDescent="0.3">
      <c r="A45" s="21"/>
      <c r="B45" s="71" t="str">
        <f>IF(ISTEXT("ET-"&amp;VLOOKUP(A45,'Chart of Accounts'!$B$5:$C$54,2,FALSE)),"ET-"&amp;VLOOKUP(A45,'Chart of Accounts'!$B$5:$C$54,2,FALSE),"")</f>
        <v/>
      </c>
      <c r="C45" s="188"/>
      <c r="D45" s="188"/>
      <c r="E45" s="188"/>
      <c r="F45" s="188"/>
      <c r="G45" s="188"/>
      <c r="H45" s="188"/>
      <c r="I45" s="188"/>
      <c r="J45" s="188"/>
      <c r="K45" s="188"/>
      <c r="L45" s="188"/>
      <c r="M45" s="188"/>
      <c r="N45" s="188"/>
      <c r="O45" s="4">
        <f t="shared" si="24"/>
        <v>0</v>
      </c>
      <c r="T45" s="60" t="s">
        <v>69</v>
      </c>
      <c r="U45" s="60">
        <v>7040</v>
      </c>
      <c r="AA45" s="7" t="s">
        <v>190</v>
      </c>
      <c r="AB45" s="7" t="str">
        <f t="shared" si="25"/>
        <v/>
      </c>
      <c r="AC45" s="7">
        <v>702</v>
      </c>
      <c r="AD45" s="7" t="str">
        <f t="shared" si="26"/>
        <v>035</v>
      </c>
      <c r="AE45" s="7"/>
      <c r="AF45" s="7"/>
      <c r="AG45" s="7">
        <v>110</v>
      </c>
      <c r="AH45" s="7" t="str">
        <f>Summary!$B$2</f>
        <v>USD</v>
      </c>
      <c r="AI45" s="7">
        <f t="shared" si="28"/>
        <v>0</v>
      </c>
      <c r="AJ45" s="7">
        <f t="shared" si="29"/>
        <v>0</v>
      </c>
      <c r="AK45" s="7">
        <f t="shared" si="30"/>
        <v>0</v>
      </c>
      <c r="AL45" s="7">
        <f t="shared" si="31"/>
        <v>0</v>
      </c>
      <c r="AM45" s="7">
        <f t="shared" si="32"/>
        <v>0</v>
      </c>
      <c r="AN45" s="7">
        <f t="shared" si="33"/>
        <v>0</v>
      </c>
      <c r="AO45" s="7">
        <f t="shared" si="34"/>
        <v>0</v>
      </c>
      <c r="AP45" s="7">
        <f t="shared" si="35"/>
        <v>0</v>
      </c>
      <c r="AQ45" s="7">
        <f t="shared" si="36"/>
        <v>0</v>
      </c>
      <c r="AR45" s="7">
        <f t="shared" si="37"/>
        <v>0</v>
      </c>
      <c r="AS45" s="7">
        <f t="shared" si="38"/>
        <v>0</v>
      </c>
      <c r="AT45" s="7">
        <f t="shared" si="39"/>
        <v>0</v>
      </c>
    </row>
    <row r="46" spans="1:46" ht="20.25" x14ac:dyDescent="0.3">
      <c r="A46" s="21"/>
      <c r="B46" s="71" t="str">
        <f>IF(ISTEXT("ET-"&amp;VLOOKUP(A46,'Chart of Accounts'!$B$5:$C$54,2,FALSE)),"ET-"&amp;VLOOKUP(A46,'Chart of Accounts'!$B$5:$C$54,2,FALSE),"")</f>
        <v/>
      </c>
      <c r="C46" s="10"/>
      <c r="D46" s="10"/>
      <c r="E46" s="10"/>
      <c r="F46" s="10"/>
      <c r="G46" s="10"/>
      <c r="H46" s="10"/>
      <c r="I46" s="10"/>
      <c r="J46" s="10"/>
      <c r="K46" s="10"/>
      <c r="L46" s="10"/>
      <c r="M46" s="10"/>
      <c r="N46" s="10"/>
      <c r="O46" s="4">
        <f t="shared" si="24"/>
        <v>0</v>
      </c>
      <c r="T46" s="60" t="s">
        <v>71</v>
      </c>
      <c r="U46" s="60">
        <v>7042</v>
      </c>
      <c r="AA46" s="7" t="s">
        <v>190</v>
      </c>
      <c r="AB46" s="7" t="str">
        <f t="shared" si="25"/>
        <v/>
      </c>
      <c r="AC46" s="7">
        <v>702</v>
      </c>
      <c r="AD46" s="7" t="str">
        <f t="shared" si="26"/>
        <v>035</v>
      </c>
      <c r="AE46" s="7"/>
      <c r="AF46" s="7"/>
      <c r="AG46" s="7">
        <v>110</v>
      </c>
      <c r="AH46" s="7" t="str">
        <f>Summary!$B$2</f>
        <v>USD</v>
      </c>
      <c r="AI46" s="7">
        <f t="shared" si="28"/>
        <v>0</v>
      </c>
      <c r="AJ46" s="7">
        <f t="shared" si="29"/>
        <v>0</v>
      </c>
      <c r="AK46" s="7">
        <f t="shared" si="30"/>
        <v>0</v>
      </c>
      <c r="AL46" s="7">
        <f t="shared" si="31"/>
        <v>0</v>
      </c>
      <c r="AM46" s="7">
        <f t="shared" si="32"/>
        <v>0</v>
      </c>
      <c r="AN46" s="7">
        <f t="shared" si="33"/>
        <v>0</v>
      </c>
      <c r="AO46" s="7">
        <f t="shared" si="34"/>
        <v>0</v>
      </c>
      <c r="AP46" s="7">
        <f t="shared" si="35"/>
        <v>0</v>
      </c>
      <c r="AQ46" s="7">
        <f t="shared" si="36"/>
        <v>0</v>
      </c>
      <c r="AR46" s="7">
        <f t="shared" si="37"/>
        <v>0</v>
      </c>
      <c r="AS46" s="7">
        <f t="shared" si="38"/>
        <v>0</v>
      </c>
      <c r="AT46" s="7">
        <f t="shared" si="39"/>
        <v>0</v>
      </c>
    </row>
    <row r="47" spans="1:46" ht="20.25" x14ac:dyDescent="0.3">
      <c r="A47" s="21"/>
      <c r="B47" s="71" t="str">
        <f>IF(ISTEXT("ET-"&amp;VLOOKUP(A47,'Chart of Accounts'!$B$5:$C$54,2,FALSE)),"ET-"&amp;VLOOKUP(A47,'Chart of Accounts'!$B$5:$C$54,2,FALSE),"")</f>
        <v/>
      </c>
      <c r="C47" s="10"/>
      <c r="D47" s="10"/>
      <c r="E47" s="10"/>
      <c r="F47" s="10"/>
      <c r="G47" s="10"/>
      <c r="H47" s="10"/>
      <c r="I47" s="10"/>
      <c r="J47" s="10"/>
      <c r="K47" s="10"/>
      <c r="L47" s="10"/>
      <c r="M47" s="10"/>
      <c r="N47" s="10"/>
      <c r="O47" s="4">
        <f t="shared" si="24"/>
        <v>0</v>
      </c>
      <c r="T47" s="60" t="s">
        <v>72</v>
      </c>
      <c r="U47" s="60">
        <v>7044</v>
      </c>
      <c r="AA47" s="7" t="s">
        <v>190</v>
      </c>
      <c r="AB47" s="7" t="str">
        <f t="shared" si="25"/>
        <v/>
      </c>
      <c r="AC47" s="7">
        <v>702</v>
      </c>
      <c r="AD47" s="7" t="str">
        <f t="shared" si="26"/>
        <v>035</v>
      </c>
      <c r="AE47" s="7"/>
      <c r="AF47" s="7"/>
      <c r="AG47" s="7">
        <v>110</v>
      </c>
      <c r="AH47" s="7" t="str">
        <f>Summary!$B$2</f>
        <v>USD</v>
      </c>
      <c r="AI47" s="7">
        <f t="shared" si="28"/>
        <v>0</v>
      </c>
      <c r="AJ47" s="7">
        <f t="shared" si="29"/>
        <v>0</v>
      </c>
      <c r="AK47" s="7">
        <f t="shared" si="30"/>
        <v>0</v>
      </c>
      <c r="AL47" s="7">
        <f t="shared" si="31"/>
        <v>0</v>
      </c>
      <c r="AM47" s="7">
        <f t="shared" si="32"/>
        <v>0</v>
      </c>
      <c r="AN47" s="7">
        <f t="shared" si="33"/>
        <v>0</v>
      </c>
      <c r="AO47" s="7">
        <f t="shared" si="34"/>
        <v>0</v>
      </c>
      <c r="AP47" s="7">
        <f t="shared" si="35"/>
        <v>0</v>
      </c>
      <c r="AQ47" s="7">
        <f t="shared" si="36"/>
        <v>0</v>
      </c>
      <c r="AR47" s="7">
        <f t="shared" si="37"/>
        <v>0</v>
      </c>
      <c r="AS47" s="7">
        <f t="shared" si="38"/>
        <v>0</v>
      </c>
      <c r="AT47" s="7">
        <f t="shared" si="39"/>
        <v>0</v>
      </c>
    </row>
    <row r="48" spans="1:46" ht="20.25" x14ac:dyDescent="0.3">
      <c r="A48" s="70" t="s">
        <v>364</v>
      </c>
      <c r="B48" s="71"/>
      <c r="C48" s="73">
        <f t="shared" ref="C48:O48" si="40">SUM(C40:C47)</f>
        <v>0</v>
      </c>
      <c r="D48" s="73">
        <f t="shared" si="40"/>
        <v>0</v>
      </c>
      <c r="E48" s="73">
        <f t="shared" si="40"/>
        <v>140</v>
      </c>
      <c r="F48" s="73">
        <f t="shared" si="40"/>
        <v>0</v>
      </c>
      <c r="G48" s="73">
        <f t="shared" si="40"/>
        <v>2695</v>
      </c>
      <c r="H48" s="73">
        <f t="shared" si="40"/>
        <v>0</v>
      </c>
      <c r="I48" s="73">
        <f t="shared" si="40"/>
        <v>0</v>
      </c>
      <c r="J48" s="73">
        <f t="shared" si="40"/>
        <v>0</v>
      </c>
      <c r="K48" s="73">
        <f t="shared" si="40"/>
        <v>75</v>
      </c>
      <c r="L48" s="73">
        <f t="shared" si="40"/>
        <v>0</v>
      </c>
      <c r="M48" s="73">
        <f t="shared" si="40"/>
        <v>0</v>
      </c>
      <c r="N48" s="73">
        <f t="shared" si="40"/>
        <v>0</v>
      </c>
      <c r="O48" s="73">
        <f t="shared" si="40"/>
        <v>2910</v>
      </c>
      <c r="T48" s="60" t="s">
        <v>74</v>
      </c>
      <c r="U48" s="60">
        <v>7046</v>
      </c>
      <c r="AA48" s="7" t="s">
        <v>190</v>
      </c>
      <c r="AB48" s="7" t="str">
        <f t="shared" si="25"/>
        <v/>
      </c>
      <c r="AC48" s="7">
        <v>702</v>
      </c>
      <c r="AD48" s="7" t="str">
        <f t="shared" si="26"/>
        <v>035</v>
      </c>
      <c r="AE48" s="7"/>
      <c r="AF48" s="7"/>
      <c r="AG48" s="7">
        <v>110</v>
      </c>
      <c r="AH48" s="7" t="str">
        <f>Summary!$B$2</f>
        <v>USD</v>
      </c>
      <c r="AI48" s="7">
        <f t="shared" si="28"/>
        <v>0</v>
      </c>
      <c r="AJ48" s="7">
        <f t="shared" si="29"/>
        <v>0</v>
      </c>
      <c r="AK48" s="7">
        <f t="shared" si="30"/>
        <v>0</v>
      </c>
      <c r="AL48" s="7">
        <f t="shared" si="31"/>
        <v>0</v>
      </c>
      <c r="AM48" s="7">
        <f t="shared" si="32"/>
        <v>0</v>
      </c>
      <c r="AN48" s="7">
        <f t="shared" si="33"/>
        <v>0</v>
      </c>
      <c r="AO48" s="7">
        <f t="shared" si="34"/>
        <v>0</v>
      </c>
      <c r="AP48" s="7">
        <f t="shared" si="35"/>
        <v>0</v>
      </c>
      <c r="AQ48" s="7">
        <f t="shared" si="36"/>
        <v>0</v>
      </c>
      <c r="AR48" s="7">
        <f t="shared" si="37"/>
        <v>0</v>
      </c>
      <c r="AS48" s="7">
        <f t="shared" si="38"/>
        <v>0</v>
      </c>
      <c r="AT48" s="7">
        <f t="shared" si="39"/>
        <v>0</v>
      </c>
    </row>
    <row r="49" spans="1:46" ht="20.25" x14ac:dyDescent="0.3">
      <c r="A49" s="11"/>
      <c r="B49" s="71"/>
      <c r="C49" s="4"/>
      <c r="D49" s="4"/>
      <c r="E49" s="4"/>
      <c r="F49" s="4"/>
      <c r="G49" s="4"/>
      <c r="H49" s="4"/>
      <c r="I49" s="4"/>
      <c r="J49" s="4"/>
      <c r="K49" s="4"/>
      <c r="L49" s="4"/>
      <c r="M49" s="4"/>
      <c r="N49" s="4"/>
      <c r="O49" s="4"/>
      <c r="T49" s="60" t="s">
        <v>76</v>
      </c>
      <c r="U49" s="60">
        <v>7048</v>
      </c>
    </row>
    <row r="50" spans="1:46" ht="20.25" x14ac:dyDescent="0.3">
      <c r="A50" s="70" t="s">
        <v>268</v>
      </c>
      <c r="B50" s="71"/>
      <c r="C50" s="4"/>
      <c r="D50" s="4"/>
      <c r="E50" s="4"/>
      <c r="F50" s="4"/>
      <c r="G50" s="4"/>
      <c r="H50" s="4"/>
      <c r="I50" s="4"/>
      <c r="J50" s="4"/>
      <c r="K50" s="4"/>
      <c r="L50" s="4"/>
      <c r="M50" s="4"/>
      <c r="N50" s="4"/>
      <c r="O50" s="4"/>
      <c r="T50" s="60" t="s">
        <v>78</v>
      </c>
      <c r="U50" s="60">
        <v>7050</v>
      </c>
    </row>
    <row r="51" spans="1:46" ht="20.25" x14ac:dyDescent="0.3">
      <c r="A51" s="11">
        <v>7004</v>
      </c>
      <c r="B51" s="71" t="str">
        <f>IF(ISTEXT("ET-"&amp;VLOOKUP(A51,'Chart of Accounts'!$B$5:$C$50,2,FALSE)),"ET-"&amp;VLOOKUP(A51,'Chart of Accounts'!$B$5:$C$50,2,FALSE),"")</f>
        <v>ET-Badges &amp; Pins</v>
      </c>
      <c r="C51" s="10"/>
      <c r="D51" s="10"/>
      <c r="E51" s="10"/>
      <c r="F51" s="10"/>
      <c r="G51" s="10"/>
      <c r="H51" s="10"/>
      <c r="I51" s="10"/>
      <c r="J51" s="10"/>
      <c r="K51" s="10"/>
      <c r="L51" s="10"/>
      <c r="M51" s="10"/>
      <c r="N51" s="10">
        <f>34*8</f>
        <v>272</v>
      </c>
      <c r="O51" s="4">
        <f>SUM(C51:N51)</f>
        <v>272</v>
      </c>
      <c r="T51" s="60" t="s">
        <v>80</v>
      </c>
      <c r="U51" s="60">
        <v>7052</v>
      </c>
    </row>
    <row r="52" spans="1:46" ht="20.25" x14ac:dyDescent="0.3">
      <c r="A52" s="11">
        <v>7006</v>
      </c>
      <c r="B52" s="71" t="str">
        <f>IF(ISTEXT("ET-"&amp;VLOOKUP(A52,'Chart of Accounts'!$B$5:$C$50,2,FALSE)),"ET-"&amp;VLOOKUP(A52,'Chart of Accounts'!$B$5:$C$50,2,FALSE),"")</f>
        <v>ET-Educational Materials</v>
      </c>
      <c r="C52" s="10"/>
      <c r="D52" s="10"/>
      <c r="E52" s="10"/>
      <c r="F52" s="10"/>
      <c r="G52" s="10"/>
      <c r="H52" s="10"/>
      <c r="I52" s="10"/>
      <c r="J52" s="10"/>
      <c r="K52" s="10"/>
      <c r="L52" s="10"/>
      <c r="M52" s="10"/>
      <c r="N52" s="10"/>
      <c r="O52" s="4">
        <f>SUM(C52:N52)</f>
        <v>0</v>
      </c>
      <c r="T52" s="60" t="s">
        <v>81</v>
      </c>
      <c r="U52" s="60">
        <v>7070</v>
      </c>
      <c r="AA52" s="7" t="s">
        <v>190</v>
      </c>
      <c r="AB52" s="7" t="str">
        <f t="shared" ref="AB52:AB59" si="41">IF(A51="","",A51&amp;"-000000")</f>
        <v>7004-000000</v>
      </c>
      <c r="AC52" s="7">
        <v>703</v>
      </c>
      <c r="AD52" s="7" t="str">
        <f t="shared" ref="AD52:AD59" si="42">IF(LEN($O$1)=3,$O$1,IF(LEN($O$1)=2,0&amp;$O$1,IF(LEN($O$1)=1,0&amp;0&amp;$O$1,"ERROR")))</f>
        <v>035</v>
      </c>
      <c r="AE52" s="7"/>
      <c r="AF52" s="7"/>
      <c r="AG52" s="7">
        <v>110</v>
      </c>
      <c r="AH52" s="7" t="str">
        <f>Summary!$B$2</f>
        <v>USD</v>
      </c>
      <c r="AI52" s="7">
        <f t="shared" ref="AI52:AT52" si="43">IF(C51="",0,C51)</f>
        <v>0</v>
      </c>
      <c r="AJ52" s="7">
        <f t="shared" si="43"/>
        <v>0</v>
      </c>
      <c r="AK52" s="7">
        <f t="shared" si="43"/>
        <v>0</v>
      </c>
      <c r="AL52" s="7">
        <f t="shared" si="43"/>
        <v>0</v>
      </c>
      <c r="AM52" s="7">
        <f t="shared" si="43"/>
        <v>0</v>
      </c>
      <c r="AN52" s="7">
        <f t="shared" si="43"/>
        <v>0</v>
      </c>
      <c r="AO52" s="7">
        <f t="shared" si="43"/>
        <v>0</v>
      </c>
      <c r="AP52" s="7">
        <f t="shared" si="43"/>
        <v>0</v>
      </c>
      <c r="AQ52" s="7">
        <f t="shared" si="43"/>
        <v>0</v>
      </c>
      <c r="AR52" s="7">
        <f t="shared" si="43"/>
        <v>0</v>
      </c>
      <c r="AS52" s="7">
        <f t="shared" si="43"/>
        <v>0</v>
      </c>
      <c r="AT52" s="7">
        <f t="shared" si="43"/>
        <v>272</v>
      </c>
    </row>
    <row r="53" spans="1:46" ht="20.25" x14ac:dyDescent="0.3">
      <c r="A53" s="11">
        <v>7012</v>
      </c>
      <c r="B53" s="71" t="str">
        <f>IF(ISTEXT("ET-"&amp;VLOOKUP(A53,'Chart of Accounts'!$B$5:$C$50,2,FALSE)),"ET-"&amp;VLOOKUP(A53,'Chart of Accounts'!$B$5:$C$50,2,FALSE),"")</f>
        <v>ET-Supplies &amp; Stationery Expense</v>
      </c>
      <c r="C53" s="10"/>
      <c r="D53" s="10"/>
      <c r="E53" s="10"/>
      <c r="F53" s="10"/>
      <c r="G53" s="10"/>
      <c r="H53" s="10"/>
      <c r="I53" s="10"/>
      <c r="J53" s="10"/>
      <c r="K53" s="10"/>
      <c r="L53" s="10"/>
      <c r="M53" s="10"/>
      <c r="N53" s="10"/>
      <c r="O53" s="4">
        <f t="shared" ref="O53:O58" si="44">SUM(C53:N53)</f>
        <v>0</v>
      </c>
      <c r="T53" s="60" t="s">
        <v>83</v>
      </c>
      <c r="U53" s="60">
        <v>7072</v>
      </c>
      <c r="AA53" s="7" t="s">
        <v>190</v>
      </c>
      <c r="AB53" s="7" t="str">
        <f t="shared" si="41"/>
        <v>7006-000000</v>
      </c>
      <c r="AC53" s="7">
        <v>703</v>
      </c>
      <c r="AD53" s="7" t="str">
        <f t="shared" si="42"/>
        <v>035</v>
      </c>
      <c r="AE53" s="7"/>
      <c r="AF53" s="7"/>
      <c r="AG53" s="7">
        <v>110</v>
      </c>
      <c r="AH53" s="7" t="str">
        <f>Summary!$B$2</f>
        <v>USD</v>
      </c>
      <c r="AI53" s="7">
        <f t="shared" ref="AI53:AI59" si="45">IF(C52="",0,C52)</f>
        <v>0</v>
      </c>
      <c r="AJ53" s="7">
        <f t="shared" ref="AJ53:AJ59" si="46">IF(D52="",0,D52)</f>
        <v>0</v>
      </c>
      <c r="AK53" s="7">
        <f t="shared" ref="AK53:AK59" si="47">IF(E52="",0,E52)</f>
        <v>0</v>
      </c>
      <c r="AL53" s="7">
        <f t="shared" ref="AL53:AL59" si="48">IF(F52="",0,F52)</f>
        <v>0</v>
      </c>
      <c r="AM53" s="7">
        <f t="shared" ref="AM53:AM59" si="49">IF(G52="",0,G52)</f>
        <v>0</v>
      </c>
      <c r="AN53" s="7">
        <f t="shared" ref="AN53:AN59" si="50">IF(H52="",0,H52)</f>
        <v>0</v>
      </c>
      <c r="AO53" s="7">
        <f t="shared" ref="AO53:AO59" si="51">IF(I52="",0,I52)</f>
        <v>0</v>
      </c>
      <c r="AP53" s="7">
        <f t="shared" ref="AP53:AP59" si="52">IF(J52="",0,J52)</f>
        <v>0</v>
      </c>
      <c r="AQ53" s="7">
        <f t="shared" ref="AQ53:AQ59" si="53">IF(K52="",0,K52)</f>
        <v>0</v>
      </c>
      <c r="AR53" s="7">
        <f t="shared" ref="AR53:AR59" si="54">IF(L52="",0,L52)</f>
        <v>0</v>
      </c>
      <c r="AS53" s="7">
        <f t="shared" ref="AS53:AS59" si="55">IF(M52="",0,M52)</f>
        <v>0</v>
      </c>
      <c r="AT53" s="7">
        <f t="shared" ref="AT53:AT59" si="56">IF(N52="",0,N52)</f>
        <v>0</v>
      </c>
    </row>
    <row r="54" spans="1:46" ht="20.25" x14ac:dyDescent="0.3">
      <c r="A54" s="11">
        <v>7014</v>
      </c>
      <c r="B54" s="71" t="str">
        <f>IF(ISTEXT("ET-"&amp;VLOOKUP(A54,'Chart of Accounts'!$B$5:$C$50,2,FALSE)),"ET-"&amp;VLOOKUP(A54,'Chart of Accounts'!$B$5:$C$50,2,FALSE),"")</f>
        <v>ET-Room Rental Event Expense</v>
      </c>
      <c r="C54" s="10"/>
      <c r="D54" s="10"/>
      <c r="E54" s="10"/>
      <c r="F54" s="10"/>
      <c r="G54" s="10"/>
      <c r="H54" s="10"/>
      <c r="I54" s="10"/>
      <c r="J54" s="10"/>
      <c r="K54" s="10"/>
      <c r="L54" s="10"/>
      <c r="M54" s="10"/>
      <c r="N54" s="10"/>
      <c r="O54" s="4">
        <f t="shared" si="44"/>
        <v>0</v>
      </c>
      <c r="Q54" s="60" t="s">
        <v>194</v>
      </c>
      <c r="T54" s="60" t="s">
        <v>85</v>
      </c>
      <c r="U54" s="60">
        <v>7078</v>
      </c>
      <c r="AA54" s="7" t="s">
        <v>190</v>
      </c>
      <c r="AB54" s="7" t="str">
        <f t="shared" si="41"/>
        <v>7012-000000</v>
      </c>
      <c r="AC54" s="7">
        <v>703</v>
      </c>
      <c r="AD54" s="7" t="str">
        <f t="shared" si="42"/>
        <v>035</v>
      </c>
      <c r="AE54" s="7"/>
      <c r="AF54" s="7"/>
      <c r="AG54" s="7">
        <v>110</v>
      </c>
      <c r="AH54" s="7" t="str">
        <f>Summary!$B$2</f>
        <v>USD</v>
      </c>
      <c r="AI54" s="7">
        <f t="shared" si="45"/>
        <v>0</v>
      </c>
      <c r="AJ54" s="7">
        <f t="shared" si="46"/>
        <v>0</v>
      </c>
      <c r="AK54" s="7">
        <f t="shared" si="47"/>
        <v>0</v>
      </c>
      <c r="AL54" s="7">
        <f t="shared" si="48"/>
        <v>0</v>
      </c>
      <c r="AM54" s="7">
        <f t="shared" si="49"/>
        <v>0</v>
      </c>
      <c r="AN54" s="7">
        <f t="shared" si="50"/>
        <v>0</v>
      </c>
      <c r="AO54" s="7">
        <f t="shared" si="51"/>
        <v>0</v>
      </c>
      <c r="AP54" s="7">
        <f t="shared" si="52"/>
        <v>0</v>
      </c>
      <c r="AQ54" s="7">
        <f t="shared" si="53"/>
        <v>0</v>
      </c>
      <c r="AR54" s="7">
        <f t="shared" si="54"/>
        <v>0</v>
      </c>
      <c r="AS54" s="7">
        <f t="shared" si="55"/>
        <v>0</v>
      </c>
      <c r="AT54" s="7">
        <f t="shared" si="56"/>
        <v>0</v>
      </c>
    </row>
    <row r="55" spans="1:46" ht="20.25" x14ac:dyDescent="0.3">
      <c r="A55" s="21"/>
      <c r="B55" s="71" t="str">
        <f>IF(ISTEXT("ET-"&amp;VLOOKUP(A55,'Chart of Accounts'!$B$5:$C$54,2,FALSE)),"ET-"&amp;VLOOKUP(A55,'Chart of Accounts'!$B$5:$C$54,2,FALSE),"")</f>
        <v/>
      </c>
      <c r="C55" s="10"/>
      <c r="D55" s="10"/>
      <c r="E55" s="10"/>
      <c r="F55" s="10"/>
      <c r="G55" s="10"/>
      <c r="H55" s="10"/>
      <c r="I55" s="10"/>
      <c r="J55" s="10"/>
      <c r="K55" s="10"/>
      <c r="L55" s="10"/>
      <c r="M55" s="10"/>
      <c r="N55" s="10"/>
      <c r="O55" s="4">
        <f t="shared" si="44"/>
        <v>0</v>
      </c>
      <c r="T55" s="60" t="s">
        <v>87</v>
      </c>
      <c r="U55" s="60">
        <v>7080</v>
      </c>
      <c r="AA55" s="7" t="s">
        <v>190</v>
      </c>
      <c r="AB55" s="7" t="str">
        <f t="shared" si="41"/>
        <v>7014-000000</v>
      </c>
      <c r="AC55" s="7">
        <v>703</v>
      </c>
      <c r="AD55" s="7" t="str">
        <f t="shared" si="42"/>
        <v>035</v>
      </c>
      <c r="AE55" s="7"/>
      <c r="AF55" s="7"/>
      <c r="AG55" s="7">
        <v>110</v>
      </c>
      <c r="AH55" s="7" t="str">
        <f>Summary!$B$2</f>
        <v>USD</v>
      </c>
      <c r="AI55" s="7">
        <f t="shared" si="45"/>
        <v>0</v>
      </c>
      <c r="AJ55" s="7">
        <f t="shared" si="46"/>
        <v>0</v>
      </c>
      <c r="AK55" s="7">
        <f t="shared" si="47"/>
        <v>0</v>
      </c>
      <c r="AL55" s="7">
        <f t="shared" si="48"/>
        <v>0</v>
      </c>
      <c r="AM55" s="7">
        <f t="shared" si="49"/>
        <v>0</v>
      </c>
      <c r="AN55" s="7">
        <f t="shared" si="50"/>
        <v>0</v>
      </c>
      <c r="AO55" s="7">
        <f t="shared" si="51"/>
        <v>0</v>
      </c>
      <c r="AP55" s="7">
        <f t="shared" si="52"/>
        <v>0</v>
      </c>
      <c r="AQ55" s="7">
        <f t="shared" si="53"/>
        <v>0</v>
      </c>
      <c r="AR55" s="7">
        <f t="shared" si="54"/>
        <v>0</v>
      </c>
      <c r="AS55" s="7">
        <f t="shared" si="55"/>
        <v>0</v>
      </c>
      <c r="AT55" s="7">
        <f t="shared" si="56"/>
        <v>0</v>
      </c>
    </row>
    <row r="56" spans="1:46" ht="20.25" x14ac:dyDescent="0.3">
      <c r="A56" s="21"/>
      <c r="B56" s="71" t="str">
        <f>IF(ISTEXT("ET-"&amp;VLOOKUP(A56,'Chart of Accounts'!$B$5:$C$54,2,FALSE)),"ET-"&amp;VLOOKUP(A56,'Chart of Accounts'!$B$5:$C$54,2,FALSE),"")</f>
        <v/>
      </c>
      <c r="C56" s="10"/>
      <c r="D56" s="10"/>
      <c r="E56" s="10"/>
      <c r="F56" s="10"/>
      <c r="G56" s="10"/>
      <c r="H56" s="10"/>
      <c r="I56" s="10"/>
      <c r="J56" s="10"/>
      <c r="K56" s="10"/>
      <c r="L56" s="10"/>
      <c r="M56" s="10"/>
      <c r="N56" s="10"/>
      <c r="O56" s="4">
        <f t="shared" si="44"/>
        <v>0</v>
      </c>
      <c r="T56" s="60" t="s">
        <v>93</v>
      </c>
      <c r="U56" s="60">
        <v>7086</v>
      </c>
      <c r="AA56" s="7" t="s">
        <v>190</v>
      </c>
      <c r="AB56" s="7" t="str">
        <f t="shared" si="41"/>
        <v/>
      </c>
      <c r="AC56" s="7">
        <v>703</v>
      </c>
      <c r="AD56" s="7" t="str">
        <f t="shared" si="42"/>
        <v>035</v>
      </c>
      <c r="AE56" s="7"/>
      <c r="AF56" s="7"/>
      <c r="AG56" s="7">
        <v>110</v>
      </c>
      <c r="AH56" s="7" t="str">
        <f>Summary!$B$2</f>
        <v>USD</v>
      </c>
      <c r="AI56" s="7">
        <f t="shared" si="45"/>
        <v>0</v>
      </c>
      <c r="AJ56" s="7">
        <f t="shared" si="46"/>
        <v>0</v>
      </c>
      <c r="AK56" s="7">
        <f t="shared" si="47"/>
        <v>0</v>
      </c>
      <c r="AL56" s="7">
        <f t="shared" si="48"/>
        <v>0</v>
      </c>
      <c r="AM56" s="7">
        <f t="shared" si="49"/>
        <v>0</v>
      </c>
      <c r="AN56" s="7">
        <f t="shared" si="50"/>
        <v>0</v>
      </c>
      <c r="AO56" s="7">
        <f t="shared" si="51"/>
        <v>0</v>
      </c>
      <c r="AP56" s="7">
        <f t="shared" si="52"/>
        <v>0</v>
      </c>
      <c r="AQ56" s="7">
        <f t="shared" si="53"/>
        <v>0</v>
      </c>
      <c r="AR56" s="7">
        <f t="shared" si="54"/>
        <v>0</v>
      </c>
      <c r="AS56" s="7">
        <f t="shared" si="55"/>
        <v>0</v>
      </c>
      <c r="AT56" s="7">
        <f t="shared" si="56"/>
        <v>0</v>
      </c>
    </row>
    <row r="57" spans="1:46" ht="20.25" customHeight="1" x14ac:dyDescent="0.3">
      <c r="A57" s="21"/>
      <c r="B57" s="71" t="str">
        <f>IF(ISTEXT("ET-"&amp;VLOOKUP(A57,'Chart of Accounts'!$B$5:$C$54,2,FALSE)),"ET-"&amp;VLOOKUP(A57,'Chart of Accounts'!$B$5:$C$54,2,FALSE),"")</f>
        <v/>
      </c>
      <c r="C57" s="10"/>
      <c r="D57" s="10"/>
      <c r="E57" s="10"/>
      <c r="F57" s="10"/>
      <c r="G57" s="10"/>
      <c r="H57" s="10"/>
      <c r="I57" s="10"/>
      <c r="J57" s="10"/>
      <c r="K57" s="10"/>
      <c r="L57" s="10"/>
      <c r="M57" s="10"/>
      <c r="N57" s="10"/>
      <c r="O57" s="4">
        <f t="shared" si="44"/>
        <v>0</v>
      </c>
      <c r="T57" s="60" t="s">
        <v>95</v>
      </c>
      <c r="U57" s="60">
        <v>7088</v>
      </c>
      <c r="AA57" s="7" t="s">
        <v>190</v>
      </c>
      <c r="AB57" s="7" t="str">
        <f t="shared" si="41"/>
        <v/>
      </c>
      <c r="AC57" s="7">
        <v>703</v>
      </c>
      <c r="AD57" s="7" t="str">
        <f t="shared" si="42"/>
        <v>035</v>
      </c>
      <c r="AE57" s="7"/>
      <c r="AF57" s="7"/>
      <c r="AG57" s="7">
        <v>110</v>
      </c>
      <c r="AH57" s="7" t="str">
        <f>Summary!$B$2</f>
        <v>USD</v>
      </c>
      <c r="AI57" s="7">
        <f t="shared" si="45"/>
        <v>0</v>
      </c>
      <c r="AJ57" s="7">
        <f t="shared" si="46"/>
        <v>0</v>
      </c>
      <c r="AK57" s="7">
        <f t="shared" si="47"/>
        <v>0</v>
      </c>
      <c r="AL57" s="7">
        <f t="shared" si="48"/>
        <v>0</v>
      </c>
      <c r="AM57" s="7">
        <f t="shared" si="49"/>
        <v>0</v>
      </c>
      <c r="AN57" s="7">
        <f t="shared" si="50"/>
        <v>0</v>
      </c>
      <c r="AO57" s="7">
        <f t="shared" si="51"/>
        <v>0</v>
      </c>
      <c r="AP57" s="7">
        <f t="shared" si="52"/>
        <v>0</v>
      </c>
      <c r="AQ57" s="7">
        <f t="shared" si="53"/>
        <v>0</v>
      </c>
      <c r="AR57" s="7">
        <f t="shared" si="54"/>
        <v>0</v>
      </c>
      <c r="AS57" s="7">
        <f t="shared" si="55"/>
        <v>0</v>
      </c>
      <c r="AT57" s="7">
        <f t="shared" si="56"/>
        <v>0</v>
      </c>
    </row>
    <row r="58" spans="1:46" ht="20.25" x14ac:dyDescent="0.3">
      <c r="A58" s="21"/>
      <c r="B58" s="71" t="str">
        <f>IF(ISTEXT("ET-"&amp;VLOOKUP(A58,'Chart of Accounts'!$B$5:$C$54,2,FALSE)),"ET-"&amp;VLOOKUP(A58,'Chart of Accounts'!$B$5:$C$54,2,FALSE),"")</f>
        <v/>
      </c>
      <c r="C58" s="10"/>
      <c r="D58" s="10"/>
      <c r="E58" s="10"/>
      <c r="F58" s="10"/>
      <c r="G58" s="10"/>
      <c r="H58" s="10"/>
      <c r="I58" s="10"/>
      <c r="J58" s="10"/>
      <c r="K58" s="10"/>
      <c r="L58" s="10"/>
      <c r="M58" s="10"/>
      <c r="N58" s="10"/>
      <c r="O58" s="4">
        <f t="shared" si="44"/>
        <v>0</v>
      </c>
      <c r="T58" s="60" t="s">
        <v>97</v>
      </c>
      <c r="U58" s="60">
        <v>7090</v>
      </c>
      <c r="AA58" s="7" t="s">
        <v>190</v>
      </c>
      <c r="AB58" s="7" t="str">
        <f t="shared" si="41"/>
        <v/>
      </c>
      <c r="AC58" s="7">
        <v>703</v>
      </c>
      <c r="AD58" s="7" t="str">
        <f t="shared" si="42"/>
        <v>035</v>
      </c>
      <c r="AE58" s="7"/>
      <c r="AF58" s="7"/>
      <c r="AG58" s="7">
        <v>110</v>
      </c>
      <c r="AH58" s="7" t="str">
        <f>Summary!$B$2</f>
        <v>USD</v>
      </c>
      <c r="AI58" s="7">
        <f t="shared" si="45"/>
        <v>0</v>
      </c>
      <c r="AJ58" s="7">
        <f t="shared" si="46"/>
        <v>0</v>
      </c>
      <c r="AK58" s="7">
        <f t="shared" si="47"/>
        <v>0</v>
      </c>
      <c r="AL58" s="7">
        <f t="shared" si="48"/>
        <v>0</v>
      </c>
      <c r="AM58" s="7">
        <f t="shared" si="49"/>
        <v>0</v>
      </c>
      <c r="AN58" s="7">
        <f t="shared" si="50"/>
        <v>0</v>
      </c>
      <c r="AO58" s="7">
        <f t="shared" si="51"/>
        <v>0</v>
      </c>
      <c r="AP58" s="7">
        <f t="shared" si="52"/>
        <v>0</v>
      </c>
      <c r="AQ58" s="7">
        <f t="shared" si="53"/>
        <v>0</v>
      </c>
      <c r="AR58" s="7">
        <f t="shared" si="54"/>
        <v>0</v>
      </c>
      <c r="AS58" s="7">
        <f t="shared" si="55"/>
        <v>0</v>
      </c>
      <c r="AT58" s="7">
        <f t="shared" si="56"/>
        <v>0</v>
      </c>
    </row>
    <row r="59" spans="1:46" ht="20.25" x14ac:dyDescent="0.3">
      <c r="A59" s="70" t="s">
        <v>365</v>
      </c>
      <c r="B59" s="71"/>
      <c r="C59" s="73">
        <f t="shared" ref="C59:O59" si="57">SUM(C51:C58)</f>
        <v>0</v>
      </c>
      <c r="D59" s="73">
        <f t="shared" si="57"/>
        <v>0</v>
      </c>
      <c r="E59" s="73">
        <f t="shared" si="57"/>
        <v>0</v>
      </c>
      <c r="F59" s="73">
        <f t="shared" si="57"/>
        <v>0</v>
      </c>
      <c r="G59" s="73">
        <f t="shared" si="57"/>
        <v>0</v>
      </c>
      <c r="H59" s="73">
        <f t="shared" si="57"/>
        <v>0</v>
      </c>
      <c r="I59" s="73">
        <f t="shared" si="57"/>
        <v>0</v>
      </c>
      <c r="J59" s="73">
        <f t="shared" si="57"/>
        <v>0</v>
      </c>
      <c r="K59" s="73">
        <f t="shared" si="57"/>
        <v>0</v>
      </c>
      <c r="L59" s="73">
        <f t="shared" si="57"/>
        <v>0</v>
      </c>
      <c r="M59" s="73">
        <f t="shared" si="57"/>
        <v>0</v>
      </c>
      <c r="N59" s="73">
        <f t="shared" si="57"/>
        <v>272</v>
      </c>
      <c r="O59" s="73">
        <f t="shared" si="57"/>
        <v>272</v>
      </c>
      <c r="T59" s="60">
        <f>'Chart of Accounts'!I39</f>
        <v>0</v>
      </c>
      <c r="AA59" s="7" t="s">
        <v>190</v>
      </c>
      <c r="AB59" s="7" t="str">
        <f t="shared" si="41"/>
        <v/>
      </c>
      <c r="AC59" s="7">
        <v>703</v>
      </c>
      <c r="AD59" s="7" t="str">
        <f t="shared" si="42"/>
        <v>035</v>
      </c>
      <c r="AE59" s="7"/>
      <c r="AF59" s="7"/>
      <c r="AG59" s="7">
        <v>110</v>
      </c>
      <c r="AH59" s="7" t="str">
        <f>Summary!$B$2</f>
        <v>USD</v>
      </c>
      <c r="AI59" s="7">
        <f t="shared" si="45"/>
        <v>0</v>
      </c>
      <c r="AJ59" s="7">
        <f t="shared" si="46"/>
        <v>0</v>
      </c>
      <c r="AK59" s="7">
        <f t="shared" si="47"/>
        <v>0</v>
      </c>
      <c r="AL59" s="7">
        <f t="shared" si="48"/>
        <v>0</v>
      </c>
      <c r="AM59" s="7">
        <f t="shared" si="49"/>
        <v>0</v>
      </c>
      <c r="AN59" s="7">
        <f t="shared" si="50"/>
        <v>0</v>
      </c>
      <c r="AO59" s="7">
        <f t="shared" si="51"/>
        <v>0</v>
      </c>
      <c r="AP59" s="7">
        <f t="shared" si="52"/>
        <v>0</v>
      </c>
      <c r="AQ59" s="7">
        <f t="shared" si="53"/>
        <v>0</v>
      </c>
      <c r="AR59" s="7">
        <f t="shared" si="54"/>
        <v>0</v>
      </c>
      <c r="AS59" s="7">
        <f t="shared" si="55"/>
        <v>0</v>
      </c>
      <c r="AT59" s="7">
        <f t="shared" si="56"/>
        <v>0</v>
      </c>
    </row>
    <row r="60" spans="1:46" ht="20.25" x14ac:dyDescent="0.3">
      <c r="A60" s="11"/>
      <c r="B60" s="71"/>
      <c r="C60" s="4"/>
      <c r="D60" s="4"/>
      <c r="E60" s="4"/>
      <c r="F60" s="4"/>
      <c r="G60" s="4"/>
      <c r="H60" s="4"/>
      <c r="I60" s="4"/>
      <c r="J60" s="4"/>
      <c r="K60" s="4"/>
      <c r="L60" s="4"/>
      <c r="M60" s="4"/>
      <c r="N60" s="4"/>
      <c r="O60" s="4"/>
      <c r="T60" s="60">
        <f>'Chart of Accounts'!I40</f>
        <v>0</v>
      </c>
    </row>
    <row r="61" spans="1:46" ht="20.25" x14ac:dyDescent="0.3">
      <c r="A61" s="70" t="s">
        <v>128</v>
      </c>
      <c r="B61" s="71"/>
      <c r="C61" s="4"/>
      <c r="D61" s="4"/>
      <c r="E61" s="4"/>
      <c r="F61" s="4"/>
      <c r="G61" s="4"/>
      <c r="H61" s="4"/>
      <c r="I61" s="4"/>
      <c r="J61" s="4"/>
      <c r="K61" s="4"/>
      <c r="L61" s="4"/>
      <c r="M61" s="4"/>
      <c r="N61" s="4"/>
      <c r="O61" s="4"/>
      <c r="T61" s="60">
        <f>'Chart of Accounts'!I41</f>
        <v>0</v>
      </c>
    </row>
    <row r="62" spans="1:46" ht="20.25" x14ac:dyDescent="0.3">
      <c r="A62" s="11">
        <v>7006</v>
      </c>
      <c r="B62" s="71" t="str">
        <f>IF(ISTEXT("ET-"&amp;VLOOKUP(A62,'Chart of Accounts'!$B$5:$C$50,2,FALSE)),"ET-"&amp;VLOOKUP(A62,'Chart of Accounts'!$B$5:$C$50,2,FALSE),"")</f>
        <v>ET-Educational Materials</v>
      </c>
      <c r="C62" s="189"/>
      <c r="D62" s="189"/>
      <c r="E62" s="189"/>
      <c r="F62" s="189"/>
      <c r="G62" s="189"/>
      <c r="H62" s="10"/>
      <c r="I62" s="10"/>
      <c r="J62" s="10"/>
      <c r="K62" s="10"/>
      <c r="L62" s="10"/>
      <c r="M62" s="10"/>
      <c r="N62" s="10"/>
      <c r="O62" s="4">
        <f>SUM(C62:N62)</f>
        <v>0</v>
      </c>
      <c r="T62" s="60">
        <f>'Chart of Accounts'!I42</f>
        <v>0</v>
      </c>
    </row>
    <row r="63" spans="1:46" ht="36" x14ac:dyDescent="0.3">
      <c r="A63" s="11">
        <v>7010</v>
      </c>
      <c r="B63" s="71" t="str">
        <f>IF(ISTEXT("ET-"&amp;VLOOKUP(A63,'Chart of Accounts'!$B$5:$C$50,2,FALSE)),"ET-"&amp;VLOOKUP(A63,'Chart of Accounts'!$B$5:$C$50,2,FALSE),"")</f>
        <v>ET-Awards Expense (Trophies, Plaques, Ribbons &amp; Certificates)</v>
      </c>
      <c r="C63" s="189"/>
      <c r="D63" s="189"/>
      <c r="E63" s="189"/>
      <c r="F63" s="189">
        <f>16*20</f>
        <v>320</v>
      </c>
      <c r="G63" s="189"/>
      <c r="H63" s="10"/>
      <c r="I63" s="10"/>
      <c r="J63" s="10"/>
      <c r="K63" s="10">
        <f>19*20</f>
        <v>380</v>
      </c>
      <c r="L63" s="10"/>
      <c r="M63" s="10"/>
      <c r="N63" s="10"/>
      <c r="O63" s="4">
        <f t="shared" ref="O63:O67" si="58">SUM(C63:N63)</f>
        <v>700</v>
      </c>
      <c r="T63" s="60">
        <f>'Chart of Accounts'!I43</f>
        <v>0</v>
      </c>
      <c r="AA63" s="7" t="s">
        <v>190</v>
      </c>
      <c r="AB63" s="7" t="str">
        <f t="shared" ref="AB63:AB68" si="59">IF(A62="","",A62&amp;"-000000")</f>
        <v>7006-000000</v>
      </c>
      <c r="AC63" s="7">
        <v>704</v>
      </c>
      <c r="AD63" s="7" t="str">
        <f t="shared" ref="AD63:AD68" si="60">IF(LEN($O$1)=3,$O$1,IF(LEN($O$1)=2,0&amp;$O$1,IF(LEN($O$1)=1,0&amp;0&amp;$O$1,"ERROR")))</f>
        <v>035</v>
      </c>
      <c r="AE63" s="7"/>
      <c r="AF63" s="7"/>
      <c r="AG63" s="7">
        <v>110</v>
      </c>
      <c r="AH63" s="7" t="str">
        <f>Summary!$B$2</f>
        <v>USD</v>
      </c>
      <c r="AI63" s="7">
        <f t="shared" ref="AI63:AT63" si="61">IF(C62="",0,C62)</f>
        <v>0</v>
      </c>
      <c r="AJ63" s="7">
        <f t="shared" si="61"/>
        <v>0</v>
      </c>
      <c r="AK63" s="7">
        <f t="shared" si="61"/>
        <v>0</v>
      </c>
      <c r="AL63" s="7">
        <f t="shared" si="61"/>
        <v>0</v>
      </c>
      <c r="AM63" s="7">
        <f t="shared" si="61"/>
        <v>0</v>
      </c>
      <c r="AN63" s="7">
        <f t="shared" si="61"/>
        <v>0</v>
      </c>
      <c r="AO63" s="7">
        <f t="shared" si="61"/>
        <v>0</v>
      </c>
      <c r="AP63" s="7">
        <f t="shared" si="61"/>
        <v>0</v>
      </c>
      <c r="AQ63" s="7">
        <f t="shared" si="61"/>
        <v>0</v>
      </c>
      <c r="AR63" s="7">
        <f t="shared" si="61"/>
        <v>0</v>
      </c>
      <c r="AS63" s="7">
        <f t="shared" si="61"/>
        <v>0</v>
      </c>
      <c r="AT63" s="7">
        <f t="shared" si="61"/>
        <v>0</v>
      </c>
    </row>
    <row r="64" spans="1:46" ht="20.25" x14ac:dyDescent="0.3">
      <c r="A64" s="21"/>
      <c r="B64" s="71" t="str">
        <f>IF(ISTEXT("ET-"&amp;VLOOKUP(A64,'Chart of Accounts'!$B$5:$C$54,2,FALSE)),"ET-"&amp;VLOOKUP(A64,'Chart of Accounts'!$B$5:$C$54,2,FALSE),"")</f>
        <v/>
      </c>
      <c r="C64" s="189"/>
      <c r="D64" s="189"/>
      <c r="E64" s="189"/>
      <c r="F64" s="189"/>
      <c r="G64" s="189"/>
      <c r="H64" s="10"/>
      <c r="I64" s="10"/>
      <c r="J64" s="10"/>
      <c r="K64" s="10"/>
      <c r="L64" s="10"/>
      <c r="M64" s="10"/>
      <c r="N64" s="10"/>
      <c r="O64" s="4">
        <f t="shared" si="58"/>
        <v>0</v>
      </c>
      <c r="T64" s="60">
        <f>'Chart of Accounts'!I44</f>
        <v>0</v>
      </c>
      <c r="AA64" s="7" t="s">
        <v>190</v>
      </c>
      <c r="AB64" s="7" t="str">
        <f t="shared" si="59"/>
        <v>7010-000000</v>
      </c>
      <c r="AC64" s="7">
        <v>704</v>
      </c>
      <c r="AD64" s="7" t="str">
        <f t="shared" si="60"/>
        <v>035</v>
      </c>
      <c r="AE64" s="7"/>
      <c r="AF64" s="7"/>
      <c r="AG64" s="7">
        <v>110</v>
      </c>
      <c r="AH64" s="7" t="str">
        <f>Summary!$B$2</f>
        <v>USD</v>
      </c>
      <c r="AI64" s="7">
        <f t="shared" ref="AI64:AI68" si="62">IF(C63="",0,C63)</f>
        <v>0</v>
      </c>
      <c r="AJ64" s="7">
        <f t="shared" ref="AJ64:AJ68" si="63">IF(D63="",0,D63)</f>
        <v>0</v>
      </c>
      <c r="AK64" s="7">
        <f t="shared" ref="AK64:AK68" si="64">IF(E63="",0,E63)</f>
        <v>0</v>
      </c>
      <c r="AL64" s="7">
        <f t="shared" ref="AL64:AL68" si="65">IF(F63="",0,F63)</f>
        <v>320</v>
      </c>
      <c r="AM64" s="7">
        <f t="shared" ref="AM64:AM68" si="66">IF(G63="",0,G63)</f>
        <v>0</v>
      </c>
      <c r="AN64" s="7">
        <f t="shared" ref="AN64:AN68" si="67">IF(H63="",0,H63)</f>
        <v>0</v>
      </c>
      <c r="AO64" s="7">
        <f t="shared" ref="AO64:AO68" si="68">IF(I63="",0,I63)</f>
        <v>0</v>
      </c>
      <c r="AP64" s="7">
        <f t="shared" ref="AP64:AP68" si="69">IF(J63="",0,J63)</f>
        <v>0</v>
      </c>
      <c r="AQ64" s="7">
        <f t="shared" ref="AQ64:AQ68" si="70">IF(K63="",0,K63)</f>
        <v>380</v>
      </c>
      <c r="AR64" s="7">
        <f t="shared" ref="AR64:AR68" si="71">IF(L63="",0,L63)</f>
        <v>0</v>
      </c>
      <c r="AS64" s="7">
        <f t="shared" ref="AS64:AS68" si="72">IF(M63="",0,M63)</f>
        <v>0</v>
      </c>
      <c r="AT64" s="7">
        <f t="shared" ref="AT64:AT68" si="73">IF(N63="",0,N63)</f>
        <v>0</v>
      </c>
    </row>
    <row r="65" spans="1:46" ht="20.25" x14ac:dyDescent="0.3">
      <c r="A65" s="21"/>
      <c r="B65" s="71" t="str">
        <f>IF(ISTEXT("ET-"&amp;VLOOKUP(A65,'Chart of Accounts'!$B$5:$C$54,2,FALSE)),"ET-"&amp;VLOOKUP(A65,'Chart of Accounts'!$B$5:$C$54,2,FALSE),"")</f>
        <v/>
      </c>
      <c r="C65" s="189"/>
      <c r="D65" s="189"/>
      <c r="E65" s="189"/>
      <c r="F65" s="189"/>
      <c r="G65" s="189"/>
      <c r="H65" s="10"/>
      <c r="I65" s="10"/>
      <c r="J65" s="10"/>
      <c r="K65" s="10"/>
      <c r="L65" s="10"/>
      <c r="M65" s="10"/>
      <c r="N65" s="10"/>
      <c r="O65" s="4">
        <f t="shared" si="58"/>
        <v>0</v>
      </c>
      <c r="T65" s="60">
        <f>'Chart of Accounts'!I46</f>
        <v>0</v>
      </c>
      <c r="AA65" s="7" t="s">
        <v>190</v>
      </c>
      <c r="AB65" s="7" t="str">
        <f t="shared" si="59"/>
        <v/>
      </c>
      <c r="AC65" s="7">
        <v>704</v>
      </c>
      <c r="AD65" s="7" t="str">
        <f t="shared" si="60"/>
        <v>035</v>
      </c>
      <c r="AE65" s="7"/>
      <c r="AF65" s="7"/>
      <c r="AG65" s="7">
        <v>110</v>
      </c>
      <c r="AH65" s="7" t="str">
        <f>Summary!$B$2</f>
        <v>USD</v>
      </c>
      <c r="AI65" s="7">
        <f t="shared" si="62"/>
        <v>0</v>
      </c>
      <c r="AJ65" s="7">
        <f t="shared" si="63"/>
        <v>0</v>
      </c>
      <c r="AK65" s="7">
        <f t="shared" si="64"/>
        <v>0</v>
      </c>
      <c r="AL65" s="7">
        <f t="shared" si="65"/>
        <v>0</v>
      </c>
      <c r="AM65" s="7">
        <f t="shared" si="66"/>
        <v>0</v>
      </c>
      <c r="AN65" s="7">
        <f t="shared" si="67"/>
        <v>0</v>
      </c>
      <c r="AO65" s="7">
        <f t="shared" si="68"/>
        <v>0</v>
      </c>
      <c r="AP65" s="7">
        <f t="shared" si="69"/>
        <v>0</v>
      </c>
      <c r="AQ65" s="7">
        <f t="shared" si="70"/>
        <v>0</v>
      </c>
      <c r="AR65" s="7">
        <f t="shared" si="71"/>
        <v>0</v>
      </c>
      <c r="AS65" s="7">
        <f t="shared" si="72"/>
        <v>0</v>
      </c>
      <c r="AT65" s="7">
        <f t="shared" si="73"/>
        <v>0</v>
      </c>
    </row>
    <row r="66" spans="1:46" ht="20.25" x14ac:dyDescent="0.3">
      <c r="A66" s="21"/>
      <c r="B66" s="71" t="str">
        <f>IF(ISTEXT("ET-"&amp;VLOOKUP(A66,'Chart of Accounts'!$B$5:$C$54,2,FALSE)),"ET-"&amp;VLOOKUP(A66,'Chart of Accounts'!$B$5:$C$54,2,FALSE),"")</f>
        <v/>
      </c>
      <c r="C66" s="10"/>
      <c r="D66" s="10"/>
      <c r="E66" s="10"/>
      <c r="F66" s="10"/>
      <c r="G66" s="10"/>
      <c r="H66" s="10"/>
      <c r="I66" s="10"/>
      <c r="J66" s="10"/>
      <c r="K66" s="10"/>
      <c r="L66" s="10"/>
      <c r="M66" s="10"/>
      <c r="N66" s="10"/>
      <c r="O66" s="4">
        <f t="shared" si="58"/>
        <v>0</v>
      </c>
      <c r="T66" s="60">
        <f>'Chart of Accounts'!I47</f>
        <v>0</v>
      </c>
      <c r="AA66" s="7" t="s">
        <v>190</v>
      </c>
      <c r="AB66" s="7" t="str">
        <f t="shared" si="59"/>
        <v/>
      </c>
      <c r="AC66" s="7">
        <v>704</v>
      </c>
      <c r="AD66" s="7" t="str">
        <f t="shared" si="60"/>
        <v>035</v>
      </c>
      <c r="AE66" s="7"/>
      <c r="AF66" s="7"/>
      <c r="AG66" s="7">
        <v>110</v>
      </c>
      <c r="AH66" s="7" t="str">
        <f>Summary!$B$2</f>
        <v>USD</v>
      </c>
      <c r="AI66" s="7">
        <f t="shared" si="62"/>
        <v>0</v>
      </c>
      <c r="AJ66" s="7">
        <f t="shared" si="63"/>
        <v>0</v>
      </c>
      <c r="AK66" s="7">
        <f t="shared" si="64"/>
        <v>0</v>
      </c>
      <c r="AL66" s="7">
        <f t="shared" si="65"/>
        <v>0</v>
      </c>
      <c r="AM66" s="7">
        <f t="shared" si="66"/>
        <v>0</v>
      </c>
      <c r="AN66" s="7">
        <f t="shared" si="67"/>
        <v>0</v>
      </c>
      <c r="AO66" s="7">
        <f t="shared" si="68"/>
        <v>0</v>
      </c>
      <c r="AP66" s="7">
        <f t="shared" si="69"/>
        <v>0</v>
      </c>
      <c r="AQ66" s="7">
        <f t="shared" si="70"/>
        <v>0</v>
      </c>
      <c r="AR66" s="7">
        <f t="shared" si="71"/>
        <v>0</v>
      </c>
      <c r="AS66" s="7">
        <f t="shared" si="72"/>
        <v>0</v>
      </c>
      <c r="AT66" s="7">
        <f t="shared" si="73"/>
        <v>0</v>
      </c>
    </row>
    <row r="67" spans="1:46" ht="20.25" x14ac:dyDescent="0.3">
      <c r="A67" s="21"/>
      <c r="B67" s="71" t="str">
        <f>IF(ISTEXT("ET-"&amp;VLOOKUP(A67,'Chart of Accounts'!$B$5:$C$54,2,FALSE)),"ET-"&amp;VLOOKUP(A67,'Chart of Accounts'!$B$5:$C$54,2,FALSE),"")</f>
        <v/>
      </c>
      <c r="C67" s="10"/>
      <c r="D67" s="10"/>
      <c r="E67" s="10"/>
      <c r="F67" s="10"/>
      <c r="G67" s="10"/>
      <c r="H67" s="10"/>
      <c r="I67" s="10"/>
      <c r="J67" s="10"/>
      <c r="K67" s="10"/>
      <c r="L67" s="10"/>
      <c r="M67" s="10"/>
      <c r="N67" s="10"/>
      <c r="O67" s="4">
        <f t="shared" si="58"/>
        <v>0</v>
      </c>
      <c r="T67" s="60">
        <f>'Chart of Accounts'!I48</f>
        <v>0</v>
      </c>
      <c r="AA67" s="7" t="s">
        <v>190</v>
      </c>
      <c r="AB67" s="7" t="str">
        <f t="shared" si="59"/>
        <v/>
      </c>
      <c r="AC67" s="7">
        <v>704</v>
      </c>
      <c r="AD67" s="7" t="str">
        <f t="shared" si="60"/>
        <v>035</v>
      </c>
      <c r="AE67" s="7"/>
      <c r="AF67" s="7"/>
      <c r="AG67" s="7">
        <v>110</v>
      </c>
      <c r="AH67" s="7" t="str">
        <f>Summary!$B$2</f>
        <v>USD</v>
      </c>
      <c r="AI67" s="7">
        <f t="shared" si="62"/>
        <v>0</v>
      </c>
      <c r="AJ67" s="7">
        <f t="shared" si="63"/>
        <v>0</v>
      </c>
      <c r="AK67" s="7">
        <f t="shared" si="64"/>
        <v>0</v>
      </c>
      <c r="AL67" s="7">
        <f t="shared" si="65"/>
        <v>0</v>
      </c>
      <c r="AM67" s="7">
        <f t="shared" si="66"/>
        <v>0</v>
      </c>
      <c r="AN67" s="7">
        <f t="shared" si="67"/>
        <v>0</v>
      </c>
      <c r="AO67" s="7">
        <f t="shared" si="68"/>
        <v>0</v>
      </c>
      <c r="AP67" s="7">
        <f t="shared" si="69"/>
        <v>0</v>
      </c>
      <c r="AQ67" s="7">
        <f t="shared" si="70"/>
        <v>0</v>
      </c>
      <c r="AR67" s="7">
        <f t="shared" si="71"/>
        <v>0</v>
      </c>
      <c r="AS67" s="7">
        <f t="shared" si="72"/>
        <v>0</v>
      </c>
      <c r="AT67" s="7">
        <f t="shared" si="73"/>
        <v>0</v>
      </c>
    </row>
    <row r="68" spans="1:46" ht="20.25" x14ac:dyDescent="0.3">
      <c r="A68" s="70" t="s">
        <v>366</v>
      </c>
      <c r="B68" s="71"/>
      <c r="C68" s="73">
        <f t="shared" ref="C68:O68" si="74">SUM(C62:C67)</f>
        <v>0</v>
      </c>
      <c r="D68" s="73">
        <f t="shared" si="74"/>
        <v>0</v>
      </c>
      <c r="E68" s="73">
        <f t="shared" si="74"/>
        <v>0</v>
      </c>
      <c r="F68" s="73">
        <f t="shared" si="74"/>
        <v>320</v>
      </c>
      <c r="G68" s="73">
        <f t="shared" si="74"/>
        <v>0</v>
      </c>
      <c r="H68" s="73">
        <f t="shared" si="74"/>
        <v>0</v>
      </c>
      <c r="I68" s="73">
        <f t="shared" si="74"/>
        <v>0</v>
      </c>
      <c r="J68" s="73">
        <f t="shared" si="74"/>
        <v>0</v>
      </c>
      <c r="K68" s="73">
        <f t="shared" si="74"/>
        <v>380</v>
      </c>
      <c r="L68" s="73">
        <f t="shared" si="74"/>
        <v>0</v>
      </c>
      <c r="M68" s="73">
        <f t="shared" si="74"/>
        <v>0</v>
      </c>
      <c r="N68" s="73">
        <f t="shared" si="74"/>
        <v>0</v>
      </c>
      <c r="O68" s="73">
        <f t="shared" si="74"/>
        <v>700</v>
      </c>
      <c r="T68" s="60">
        <f>'Chart of Accounts'!I49</f>
        <v>0</v>
      </c>
      <c r="AA68" s="7" t="s">
        <v>190</v>
      </c>
      <c r="AB68" s="7" t="str">
        <f t="shared" si="59"/>
        <v/>
      </c>
      <c r="AC68" s="7">
        <v>704</v>
      </c>
      <c r="AD68" s="7" t="str">
        <f t="shared" si="60"/>
        <v>035</v>
      </c>
      <c r="AE68" s="7"/>
      <c r="AF68" s="7"/>
      <c r="AG68" s="7">
        <v>110</v>
      </c>
      <c r="AH68" s="7" t="str">
        <f>Summary!$B$2</f>
        <v>USD</v>
      </c>
      <c r="AI68" s="7">
        <f t="shared" si="62"/>
        <v>0</v>
      </c>
      <c r="AJ68" s="7">
        <f t="shared" si="63"/>
        <v>0</v>
      </c>
      <c r="AK68" s="7">
        <f t="shared" si="64"/>
        <v>0</v>
      </c>
      <c r="AL68" s="7">
        <f t="shared" si="65"/>
        <v>0</v>
      </c>
      <c r="AM68" s="7">
        <f t="shared" si="66"/>
        <v>0</v>
      </c>
      <c r="AN68" s="7">
        <f t="shared" si="67"/>
        <v>0</v>
      </c>
      <c r="AO68" s="7">
        <f t="shared" si="68"/>
        <v>0</v>
      </c>
      <c r="AP68" s="7">
        <f t="shared" si="69"/>
        <v>0</v>
      </c>
      <c r="AQ68" s="7">
        <f t="shared" si="70"/>
        <v>0</v>
      </c>
      <c r="AR68" s="7">
        <f t="shared" si="71"/>
        <v>0</v>
      </c>
      <c r="AS68" s="7">
        <f t="shared" si="72"/>
        <v>0</v>
      </c>
      <c r="AT68" s="7">
        <f t="shared" si="73"/>
        <v>0</v>
      </c>
    </row>
    <row r="69" spans="1:46" ht="20.25" x14ac:dyDescent="0.3">
      <c r="A69" s="11"/>
      <c r="B69" s="71"/>
      <c r="C69" s="74"/>
      <c r="D69" s="74"/>
      <c r="E69" s="74"/>
      <c r="F69" s="74"/>
      <c r="G69" s="74"/>
      <c r="H69" s="74"/>
      <c r="I69" s="74"/>
      <c r="J69" s="74"/>
      <c r="K69" s="74"/>
      <c r="L69" s="74"/>
      <c r="M69" s="74"/>
      <c r="N69" s="74"/>
      <c r="O69" s="74"/>
      <c r="T69" s="60">
        <f>'Chart of Accounts'!I50</f>
        <v>0</v>
      </c>
    </row>
    <row r="70" spans="1:46" ht="20.25" x14ac:dyDescent="0.3">
      <c r="A70" s="70" t="s">
        <v>336</v>
      </c>
      <c r="B70" s="71"/>
      <c r="C70" s="4"/>
      <c r="D70" s="4"/>
      <c r="E70" s="4"/>
      <c r="F70" s="4"/>
      <c r="G70" s="4"/>
      <c r="H70" s="4"/>
      <c r="I70" s="4"/>
      <c r="J70" s="4"/>
      <c r="K70" s="4"/>
      <c r="L70" s="4"/>
      <c r="M70" s="4"/>
      <c r="N70" s="4"/>
      <c r="O70" s="4"/>
      <c r="T70" s="60">
        <f>'Chart of Accounts'!I52</f>
        <v>0</v>
      </c>
    </row>
    <row r="71" spans="1:46" ht="20.25" x14ac:dyDescent="0.3">
      <c r="A71" s="11">
        <v>7004</v>
      </c>
      <c r="B71" s="71" t="str">
        <f>IF(ISTEXT("ET-"&amp;VLOOKUP(A71,'Chart of Accounts'!$B$5:$C$50,2,FALSE)),"ET-"&amp;VLOOKUP(A71,'Chart of Accounts'!$B$5:$C$50,2,FALSE),"")</f>
        <v>ET-Badges &amp; Pins</v>
      </c>
      <c r="C71" s="190"/>
      <c r="D71" s="190"/>
      <c r="E71" s="190"/>
      <c r="F71" s="190">
        <v>100</v>
      </c>
      <c r="G71" s="190"/>
      <c r="H71" s="190"/>
      <c r="I71" s="190"/>
      <c r="J71" s="190"/>
      <c r="K71" s="190"/>
      <c r="L71" s="10"/>
      <c r="M71" s="10"/>
      <c r="N71" s="10"/>
      <c r="O71" s="4">
        <f t="shared" ref="O71:O79" si="75">SUM(C71:N71)</f>
        <v>100</v>
      </c>
    </row>
    <row r="72" spans="1:46" ht="20.25" x14ac:dyDescent="0.3">
      <c r="A72" s="11">
        <v>7006</v>
      </c>
      <c r="B72" s="71" t="str">
        <f>IF(ISTEXT("ET-"&amp;VLOOKUP(A72,'Chart of Accounts'!$B$5:$C$50,2,FALSE)),"ET-"&amp;VLOOKUP(A72,'Chart of Accounts'!$B$5:$C$50,2,FALSE),"")</f>
        <v>ET-Educational Materials</v>
      </c>
      <c r="C72" s="190"/>
      <c r="D72" s="190"/>
      <c r="E72" s="190"/>
      <c r="F72" s="190"/>
      <c r="G72" s="190"/>
      <c r="H72" s="190"/>
      <c r="I72" s="190"/>
      <c r="J72" s="190"/>
      <c r="K72" s="190"/>
      <c r="L72" s="10"/>
      <c r="M72" s="10"/>
      <c r="N72" s="10"/>
      <c r="O72" s="4">
        <f t="shared" si="75"/>
        <v>0</v>
      </c>
      <c r="AA72" s="7" t="s">
        <v>190</v>
      </c>
      <c r="AB72" s="7" t="str">
        <f t="shared" ref="AB72:AB79" si="76">IF(A71="","",A71&amp;"-000000")</f>
        <v>7004-000000</v>
      </c>
      <c r="AC72" s="7">
        <v>706</v>
      </c>
      <c r="AD72" s="7" t="str">
        <f t="shared" ref="AD72:AD80" si="77">IF(LEN($O$1)=3,$O$1,IF(LEN($O$1)=2,0&amp;$O$1,IF(LEN($O$1)=1,0&amp;0&amp;$O$1,"ERROR")))</f>
        <v>035</v>
      </c>
      <c r="AE72" s="7"/>
      <c r="AF72" s="7"/>
      <c r="AG72" s="7">
        <v>110</v>
      </c>
      <c r="AH72" s="7" t="str">
        <f>Summary!$B$2</f>
        <v>USD</v>
      </c>
      <c r="AI72" s="7">
        <f t="shared" ref="AI72" si="78">IF(C71="",0,C71)</f>
        <v>0</v>
      </c>
      <c r="AJ72" s="7">
        <f t="shared" ref="AJ72" si="79">IF(D71="",0,D71)</f>
        <v>0</v>
      </c>
      <c r="AK72" s="7">
        <f t="shared" ref="AK72" si="80">IF(E71="",0,E71)</f>
        <v>0</v>
      </c>
      <c r="AL72" s="7">
        <f t="shared" ref="AL72" si="81">IF(F71="",0,F71)</f>
        <v>100</v>
      </c>
      <c r="AM72" s="7">
        <f t="shared" ref="AM72" si="82">IF(G71="",0,G71)</f>
        <v>0</v>
      </c>
      <c r="AN72" s="7">
        <f t="shared" ref="AN72" si="83">IF(H71="",0,H71)</f>
        <v>0</v>
      </c>
      <c r="AO72" s="7">
        <f t="shared" ref="AO72" si="84">IF(I71="",0,I71)</f>
        <v>0</v>
      </c>
      <c r="AP72" s="7">
        <f t="shared" ref="AP72" si="85">IF(J71="",0,J71)</f>
        <v>0</v>
      </c>
      <c r="AQ72" s="7">
        <f t="shared" ref="AQ72" si="86">IF(K71="",0,K71)</f>
        <v>0</v>
      </c>
      <c r="AR72" s="7">
        <f t="shared" ref="AR72" si="87">IF(L71="",0,L71)</f>
        <v>0</v>
      </c>
      <c r="AS72" s="7">
        <f t="shared" ref="AS72" si="88">IF(M71="",0,M71)</f>
        <v>0</v>
      </c>
      <c r="AT72" s="7">
        <f t="shared" ref="AT72" si="89">IF(N71="",0,N71)</f>
        <v>0</v>
      </c>
    </row>
    <row r="73" spans="1:46" ht="36" x14ac:dyDescent="0.3">
      <c r="A73" s="11">
        <v>7010</v>
      </c>
      <c r="B73" s="71" t="str">
        <f>IF(ISTEXT("ET-"&amp;VLOOKUP(A73,'Chart of Accounts'!$B$5:$C$50,2,FALSE)),"ET-"&amp;VLOOKUP(A73,'Chart of Accounts'!$B$5:$C$50,2,FALSE),"")</f>
        <v>ET-Awards Expense (Trophies, Plaques, Ribbons &amp; Certificates)</v>
      </c>
      <c r="C73" s="190"/>
      <c r="D73" s="190"/>
      <c r="E73" s="190"/>
      <c r="F73" s="190">
        <v>250</v>
      </c>
      <c r="G73" s="190"/>
      <c r="H73" s="190"/>
      <c r="I73" s="190"/>
      <c r="J73" s="190"/>
      <c r="K73" s="190"/>
      <c r="L73" s="10"/>
      <c r="M73" s="10"/>
      <c r="N73" s="10"/>
      <c r="O73" s="4">
        <f t="shared" si="75"/>
        <v>250</v>
      </c>
      <c r="AA73" s="7" t="s">
        <v>190</v>
      </c>
      <c r="AB73" s="7" t="str">
        <f t="shared" si="76"/>
        <v>7006-000000</v>
      </c>
      <c r="AC73" s="7">
        <v>706</v>
      </c>
      <c r="AD73" s="7" t="str">
        <f t="shared" si="77"/>
        <v>035</v>
      </c>
      <c r="AE73" s="7"/>
      <c r="AF73" s="7"/>
      <c r="AG73" s="7">
        <v>110</v>
      </c>
      <c r="AH73" s="7" t="str">
        <f>Summary!$B$2</f>
        <v>USD</v>
      </c>
      <c r="AI73" s="7">
        <f t="shared" ref="AI73:AI80" si="90">IF(C72="",0,C72)</f>
        <v>0</v>
      </c>
      <c r="AJ73" s="7">
        <f t="shared" ref="AJ73:AJ80" si="91">IF(D72="",0,D72)</f>
        <v>0</v>
      </c>
      <c r="AK73" s="7">
        <f t="shared" ref="AK73:AK80" si="92">IF(E72="",0,E72)</f>
        <v>0</v>
      </c>
      <c r="AL73" s="7">
        <f t="shared" ref="AL73:AL80" si="93">IF(F72="",0,F72)</f>
        <v>0</v>
      </c>
      <c r="AM73" s="7">
        <f t="shared" ref="AM73:AM80" si="94">IF(G72="",0,G72)</f>
        <v>0</v>
      </c>
      <c r="AN73" s="7">
        <f t="shared" ref="AN73:AN80" si="95">IF(H72="",0,H72)</f>
        <v>0</v>
      </c>
      <c r="AO73" s="7">
        <f t="shared" ref="AO73:AO80" si="96">IF(I72="",0,I72)</f>
        <v>0</v>
      </c>
      <c r="AP73" s="7">
        <f t="shared" ref="AP73:AP80" si="97">IF(J72="",0,J72)</f>
        <v>0</v>
      </c>
      <c r="AQ73" s="7">
        <f t="shared" ref="AQ73:AQ80" si="98">IF(K72="",0,K72)</f>
        <v>0</v>
      </c>
      <c r="AR73" s="7">
        <f t="shared" ref="AR73:AR80" si="99">IF(L72="",0,L72)</f>
        <v>0</v>
      </c>
      <c r="AS73" s="7">
        <f t="shared" ref="AS73:AS80" si="100">IF(M72="",0,M72)</f>
        <v>0</v>
      </c>
      <c r="AT73" s="7">
        <f t="shared" ref="AT73:AT80" si="101">IF(N72="",0,N72)</f>
        <v>0</v>
      </c>
    </row>
    <row r="74" spans="1:46" ht="20.25" x14ac:dyDescent="0.3">
      <c r="A74" s="11">
        <v>7082</v>
      </c>
      <c r="B74" s="71" t="str">
        <f>IF(ISTEXT("ET-"&amp;VLOOKUP(A74,'Chart of Accounts'!$B$5:$C$50,2,FALSE)),"ET-"&amp;VLOOKUP(A74,'Chart of Accounts'!$B$5:$C$50,2,FALSE),"")</f>
        <v>ET-Incentives</v>
      </c>
      <c r="C74" s="190"/>
      <c r="D74" s="190"/>
      <c r="E74" s="190"/>
      <c r="F74" s="190"/>
      <c r="G74" s="190"/>
      <c r="H74" s="190"/>
      <c r="I74" s="190"/>
      <c r="J74" s="190"/>
      <c r="K74" s="190"/>
      <c r="L74" s="10">
        <v>250</v>
      </c>
      <c r="M74" s="10"/>
      <c r="N74" s="10"/>
      <c r="O74" s="4">
        <f t="shared" si="75"/>
        <v>250</v>
      </c>
      <c r="AA74" s="7" t="s">
        <v>190</v>
      </c>
      <c r="AB74" s="7" t="str">
        <f t="shared" si="76"/>
        <v>7010-000000</v>
      </c>
      <c r="AC74" s="7">
        <v>706</v>
      </c>
      <c r="AD74" s="7" t="str">
        <f t="shared" si="77"/>
        <v>035</v>
      </c>
      <c r="AE74" s="7"/>
      <c r="AF74" s="7"/>
      <c r="AG74" s="7">
        <v>110</v>
      </c>
      <c r="AH74" s="7" t="str">
        <f>Summary!$B$2</f>
        <v>USD</v>
      </c>
      <c r="AI74" s="7">
        <f t="shared" si="90"/>
        <v>0</v>
      </c>
      <c r="AJ74" s="7">
        <f t="shared" si="91"/>
        <v>0</v>
      </c>
      <c r="AK74" s="7">
        <f t="shared" si="92"/>
        <v>0</v>
      </c>
      <c r="AL74" s="7">
        <f t="shared" si="93"/>
        <v>250</v>
      </c>
      <c r="AM74" s="7">
        <f t="shared" si="94"/>
        <v>0</v>
      </c>
      <c r="AN74" s="7">
        <f t="shared" si="95"/>
        <v>0</v>
      </c>
      <c r="AO74" s="7">
        <f t="shared" si="96"/>
        <v>0</v>
      </c>
      <c r="AP74" s="7">
        <f t="shared" si="97"/>
        <v>0</v>
      </c>
      <c r="AQ74" s="7">
        <f t="shared" si="98"/>
        <v>0</v>
      </c>
      <c r="AR74" s="7">
        <f t="shared" si="99"/>
        <v>0</v>
      </c>
      <c r="AS74" s="7">
        <f t="shared" si="100"/>
        <v>0</v>
      </c>
      <c r="AT74" s="7">
        <f t="shared" si="101"/>
        <v>0</v>
      </c>
    </row>
    <row r="75" spans="1:46" ht="20.25" x14ac:dyDescent="0.3">
      <c r="A75" s="11">
        <v>7086</v>
      </c>
      <c r="B75" s="71" t="str">
        <f>IF(ISTEXT("ET-"&amp;VLOOKUP(A75,'Chart of Accounts'!$B$5:$C$50,2,FALSE)),"ET-"&amp;VLOOKUP(A75,'Chart of Accounts'!$B$5:$C$50,2,FALSE),"")</f>
        <v>ET-Miscellaneous Expenses</v>
      </c>
      <c r="C75" s="190"/>
      <c r="D75" s="190"/>
      <c r="E75" s="190"/>
      <c r="F75" s="190"/>
      <c r="G75" s="190"/>
      <c r="H75" s="190"/>
      <c r="I75" s="190"/>
      <c r="J75" s="190"/>
      <c r="K75" s="190"/>
      <c r="L75" s="10"/>
      <c r="M75" s="10"/>
      <c r="N75" s="10"/>
      <c r="O75" s="4">
        <f t="shared" si="75"/>
        <v>0</v>
      </c>
      <c r="AA75" s="7" t="s">
        <v>190</v>
      </c>
      <c r="AB75" s="7" t="str">
        <f t="shared" si="76"/>
        <v>7082-000000</v>
      </c>
      <c r="AC75" s="7">
        <v>706</v>
      </c>
      <c r="AD75" s="7" t="str">
        <f t="shared" si="77"/>
        <v>035</v>
      </c>
      <c r="AE75" s="7"/>
      <c r="AF75" s="7"/>
      <c r="AG75" s="7">
        <v>110</v>
      </c>
      <c r="AH75" s="7" t="str">
        <f>Summary!$B$2</f>
        <v>USD</v>
      </c>
      <c r="AI75" s="7">
        <f t="shared" si="90"/>
        <v>0</v>
      </c>
      <c r="AJ75" s="7">
        <f t="shared" si="91"/>
        <v>0</v>
      </c>
      <c r="AK75" s="7">
        <f t="shared" si="92"/>
        <v>0</v>
      </c>
      <c r="AL75" s="7">
        <f t="shared" si="93"/>
        <v>0</v>
      </c>
      <c r="AM75" s="7">
        <f t="shared" si="94"/>
        <v>0</v>
      </c>
      <c r="AN75" s="7">
        <f t="shared" si="95"/>
        <v>0</v>
      </c>
      <c r="AO75" s="7">
        <f t="shared" si="96"/>
        <v>0</v>
      </c>
      <c r="AP75" s="7">
        <f t="shared" si="97"/>
        <v>0</v>
      </c>
      <c r="AQ75" s="7">
        <f t="shared" si="98"/>
        <v>0</v>
      </c>
      <c r="AR75" s="7">
        <f t="shared" si="99"/>
        <v>250</v>
      </c>
      <c r="AS75" s="7">
        <f t="shared" si="100"/>
        <v>0</v>
      </c>
      <c r="AT75" s="7">
        <f t="shared" si="101"/>
        <v>0</v>
      </c>
    </row>
    <row r="76" spans="1:46" ht="20.25" x14ac:dyDescent="0.3">
      <c r="A76" s="21"/>
      <c r="B76" s="71" t="str">
        <f>IF(ISTEXT("ET-"&amp;VLOOKUP(A76,'Chart of Accounts'!$B$5:$C$54,2,FALSE)),"ET-"&amp;VLOOKUP(A76,'Chart of Accounts'!$B$5:$C$54,2,FALSE),"")</f>
        <v/>
      </c>
      <c r="C76" s="10"/>
      <c r="D76" s="10"/>
      <c r="E76" s="10"/>
      <c r="F76" s="10"/>
      <c r="G76" s="10"/>
      <c r="H76" s="10"/>
      <c r="I76" s="10"/>
      <c r="J76" s="10"/>
      <c r="K76" s="10"/>
      <c r="L76" s="10"/>
      <c r="M76" s="10"/>
      <c r="N76" s="10"/>
      <c r="O76" s="4">
        <f t="shared" si="75"/>
        <v>0</v>
      </c>
      <c r="AA76" s="7" t="s">
        <v>190</v>
      </c>
      <c r="AB76" s="7" t="str">
        <f t="shared" si="76"/>
        <v>7086-000000</v>
      </c>
      <c r="AC76" s="7">
        <v>706</v>
      </c>
      <c r="AD76" s="7" t="str">
        <f t="shared" si="77"/>
        <v>035</v>
      </c>
      <c r="AE76" s="7"/>
      <c r="AF76" s="7"/>
      <c r="AG76" s="7">
        <v>110</v>
      </c>
      <c r="AH76" s="7" t="str">
        <f>Summary!$B$2</f>
        <v>USD</v>
      </c>
      <c r="AI76" s="7">
        <f t="shared" si="90"/>
        <v>0</v>
      </c>
      <c r="AJ76" s="7">
        <f t="shared" si="91"/>
        <v>0</v>
      </c>
      <c r="AK76" s="7">
        <f t="shared" si="92"/>
        <v>0</v>
      </c>
      <c r="AL76" s="7">
        <f t="shared" si="93"/>
        <v>0</v>
      </c>
      <c r="AM76" s="7">
        <f t="shared" si="94"/>
        <v>0</v>
      </c>
      <c r="AN76" s="7">
        <f t="shared" si="95"/>
        <v>0</v>
      </c>
      <c r="AO76" s="7">
        <f t="shared" si="96"/>
        <v>0</v>
      </c>
      <c r="AP76" s="7">
        <f t="shared" si="97"/>
        <v>0</v>
      </c>
      <c r="AQ76" s="7">
        <f t="shared" si="98"/>
        <v>0</v>
      </c>
      <c r="AR76" s="7">
        <f t="shared" si="99"/>
        <v>0</v>
      </c>
      <c r="AS76" s="7">
        <f t="shared" si="100"/>
        <v>0</v>
      </c>
      <c r="AT76" s="7">
        <f t="shared" si="101"/>
        <v>0</v>
      </c>
    </row>
    <row r="77" spans="1:46" ht="20.25" x14ac:dyDescent="0.3">
      <c r="A77" s="21"/>
      <c r="B77" s="71" t="str">
        <f>IF(ISTEXT("ET-"&amp;VLOOKUP(A77,'Chart of Accounts'!$B$5:$C$54,2,FALSE)),"ET-"&amp;VLOOKUP(A77,'Chart of Accounts'!$B$5:$C$54,2,FALSE),"")</f>
        <v/>
      </c>
      <c r="C77" s="10"/>
      <c r="D77" s="10"/>
      <c r="E77" s="10"/>
      <c r="F77" s="10"/>
      <c r="G77" s="10"/>
      <c r="H77" s="10"/>
      <c r="I77" s="10"/>
      <c r="J77" s="10"/>
      <c r="K77" s="10"/>
      <c r="L77" s="10"/>
      <c r="M77" s="10"/>
      <c r="N77" s="10"/>
      <c r="O77" s="4">
        <f t="shared" si="75"/>
        <v>0</v>
      </c>
      <c r="AA77" s="7" t="s">
        <v>190</v>
      </c>
      <c r="AB77" s="7" t="str">
        <f t="shared" si="76"/>
        <v/>
      </c>
      <c r="AC77" s="7">
        <v>706</v>
      </c>
      <c r="AD77" s="7" t="str">
        <f t="shared" si="77"/>
        <v>035</v>
      </c>
      <c r="AE77" s="7"/>
      <c r="AF77" s="7"/>
      <c r="AG77" s="7">
        <v>110</v>
      </c>
      <c r="AH77" s="7" t="str">
        <f>Summary!$B$2</f>
        <v>USD</v>
      </c>
      <c r="AI77" s="7">
        <f t="shared" si="90"/>
        <v>0</v>
      </c>
      <c r="AJ77" s="7">
        <f t="shared" si="91"/>
        <v>0</v>
      </c>
      <c r="AK77" s="7">
        <f t="shared" si="92"/>
        <v>0</v>
      </c>
      <c r="AL77" s="7">
        <f t="shared" si="93"/>
        <v>0</v>
      </c>
      <c r="AM77" s="7">
        <f t="shared" si="94"/>
        <v>0</v>
      </c>
      <c r="AN77" s="7">
        <f t="shared" si="95"/>
        <v>0</v>
      </c>
      <c r="AO77" s="7">
        <f t="shared" si="96"/>
        <v>0</v>
      </c>
      <c r="AP77" s="7">
        <f t="shared" si="97"/>
        <v>0</v>
      </c>
      <c r="AQ77" s="7">
        <f t="shared" si="98"/>
        <v>0</v>
      </c>
      <c r="AR77" s="7">
        <f t="shared" si="99"/>
        <v>0</v>
      </c>
      <c r="AS77" s="7">
        <f t="shared" si="100"/>
        <v>0</v>
      </c>
      <c r="AT77" s="7">
        <f t="shared" si="101"/>
        <v>0</v>
      </c>
    </row>
    <row r="78" spans="1:46" ht="20.25" x14ac:dyDescent="0.3">
      <c r="A78" s="21"/>
      <c r="B78" s="71" t="str">
        <f>IF(ISTEXT("ET-"&amp;VLOOKUP(A78,'Chart of Accounts'!$B$5:$C$54,2,FALSE)),"ET-"&amp;VLOOKUP(A78,'Chart of Accounts'!$B$5:$C$54,2,FALSE),"")</f>
        <v/>
      </c>
      <c r="C78" s="10"/>
      <c r="D78" s="10"/>
      <c r="E78" s="10"/>
      <c r="F78" s="10"/>
      <c r="G78" s="10"/>
      <c r="H78" s="10"/>
      <c r="I78" s="10"/>
      <c r="J78" s="10"/>
      <c r="K78" s="10"/>
      <c r="L78" s="10"/>
      <c r="M78" s="10"/>
      <c r="N78" s="10"/>
      <c r="O78" s="4">
        <f t="shared" si="75"/>
        <v>0</v>
      </c>
      <c r="AA78" s="7" t="s">
        <v>190</v>
      </c>
      <c r="AB78" s="7" t="str">
        <f t="shared" si="76"/>
        <v/>
      </c>
      <c r="AC78" s="7">
        <v>706</v>
      </c>
      <c r="AD78" s="7" t="str">
        <f t="shared" si="77"/>
        <v>035</v>
      </c>
      <c r="AE78" s="7"/>
      <c r="AF78" s="7"/>
      <c r="AG78" s="7">
        <v>110</v>
      </c>
      <c r="AH78" s="7" t="str">
        <f>Summary!$B$2</f>
        <v>USD</v>
      </c>
      <c r="AI78" s="7">
        <f t="shared" si="90"/>
        <v>0</v>
      </c>
      <c r="AJ78" s="7">
        <f t="shared" si="91"/>
        <v>0</v>
      </c>
      <c r="AK78" s="7">
        <f t="shared" si="92"/>
        <v>0</v>
      </c>
      <c r="AL78" s="7">
        <f t="shared" si="93"/>
        <v>0</v>
      </c>
      <c r="AM78" s="7">
        <f t="shared" si="94"/>
        <v>0</v>
      </c>
      <c r="AN78" s="7">
        <f t="shared" si="95"/>
        <v>0</v>
      </c>
      <c r="AO78" s="7">
        <f t="shared" si="96"/>
        <v>0</v>
      </c>
      <c r="AP78" s="7">
        <f t="shared" si="97"/>
        <v>0</v>
      </c>
      <c r="AQ78" s="7">
        <f t="shared" si="98"/>
        <v>0</v>
      </c>
      <c r="AR78" s="7">
        <f t="shared" si="99"/>
        <v>0</v>
      </c>
      <c r="AS78" s="7">
        <f t="shared" si="100"/>
        <v>0</v>
      </c>
      <c r="AT78" s="7">
        <f t="shared" si="101"/>
        <v>0</v>
      </c>
    </row>
    <row r="79" spans="1:46" ht="20.25" x14ac:dyDescent="0.3">
      <c r="A79" s="21"/>
      <c r="B79" s="71" t="str">
        <f>IF(ISTEXT("ET-"&amp;VLOOKUP(A79,'Chart of Accounts'!$B$5:$C$54,2,FALSE)),"ET-"&amp;VLOOKUP(A79,'Chart of Accounts'!$B$5:$C$54,2,FALSE),"")</f>
        <v/>
      </c>
      <c r="C79" s="10"/>
      <c r="D79" s="10"/>
      <c r="E79" s="10"/>
      <c r="F79" s="10"/>
      <c r="G79" s="10"/>
      <c r="H79" s="10"/>
      <c r="I79" s="10"/>
      <c r="J79" s="10"/>
      <c r="K79" s="10"/>
      <c r="L79" s="10"/>
      <c r="M79" s="10"/>
      <c r="N79" s="10"/>
      <c r="O79" s="4">
        <f t="shared" si="75"/>
        <v>0</v>
      </c>
      <c r="AA79" s="7" t="s">
        <v>190</v>
      </c>
      <c r="AB79" s="7" t="str">
        <f t="shared" si="76"/>
        <v/>
      </c>
      <c r="AC79" s="7">
        <v>706</v>
      </c>
      <c r="AD79" s="7" t="str">
        <f t="shared" si="77"/>
        <v>035</v>
      </c>
      <c r="AE79" s="7"/>
      <c r="AF79" s="7"/>
      <c r="AG79" s="7">
        <v>110</v>
      </c>
      <c r="AH79" s="7" t="str">
        <f>Summary!$B$2</f>
        <v>USD</v>
      </c>
      <c r="AI79" s="7">
        <f t="shared" si="90"/>
        <v>0</v>
      </c>
      <c r="AJ79" s="7">
        <f t="shared" si="91"/>
        <v>0</v>
      </c>
      <c r="AK79" s="7">
        <f t="shared" si="92"/>
        <v>0</v>
      </c>
      <c r="AL79" s="7">
        <f t="shared" si="93"/>
        <v>0</v>
      </c>
      <c r="AM79" s="7">
        <f t="shared" si="94"/>
        <v>0</v>
      </c>
      <c r="AN79" s="7">
        <f t="shared" si="95"/>
        <v>0</v>
      </c>
      <c r="AO79" s="7">
        <f t="shared" si="96"/>
        <v>0</v>
      </c>
      <c r="AP79" s="7">
        <f t="shared" si="97"/>
        <v>0</v>
      </c>
      <c r="AQ79" s="7">
        <f t="shared" si="98"/>
        <v>0</v>
      </c>
      <c r="AR79" s="7">
        <f t="shared" si="99"/>
        <v>0</v>
      </c>
      <c r="AS79" s="7">
        <f t="shared" si="100"/>
        <v>0</v>
      </c>
      <c r="AT79" s="7">
        <f t="shared" si="101"/>
        <v>0</v>
      </c>
    </row>
    <row r="80" spans="1:46" ht="20.25" x14ac:dyDescent="0.3">
      <c r="A80" s="70" t="s">
        <v>367</v>
      </c>
      <c r="B80" s="11"/>
      <c r="C80" s="73">
        <f t="shared" ref="C80:O80" si="102">SUM(C71:C79)</f>
        <v>0</v>
      </c>
      <c r="D80" s="73">
        <f t="shared" si="102"/>
        <v>0</v>
      </c>
      <c r="E80" s="73">
        <f t="shared" si="102"/>
        <v>0</v>
      </c>
      <c r="F80" s="73">
        <f t="shared" si="102"/>
        <v>350</v>
      </c>
      <c r="G80" s="73">
        <f t="shared" si="102"/>
        <v>0</v>
      </c>
      <c r="H80" s="73">
        <f t="shared" si="102"/>
        <v>0</v>
      </c>
      <c r="I80" s="73">
        <f t="shared" si="102"/>
        <v>0</v>
      </c>
      <c r="J80" s="73">
        <f t="shared" si="102"/>
        <v>0</v>
      </c>
      <c r="K80" s="73">
        <f t="shared" si="102"/>
        <v>0</v>
      </c>
      <c r="L80" s="73">
        <f t="shared" si="102"/>
        <v>250</v>
      </c>
      <c r="M80" s="73">
        <f t="shared" si="102"/>
        <v>0</v>
      </c>
      <c r="N80" s="73">
        <f t="shared" si="102"/>
        <v>0</v>
      </c>
      <c r="O80" s="73">
        <f t="shared" si="102"/>
        <v>600</v>
      </c>
      <c r="AA80" s="7" t="s">
        <v>190</v>
      </c>
      <c r="AB80" s="7" t="str">
        <f>IF(A79="","",A79&amp;"-000000")</f>
        <v/>
      </c>
      <c r="AC80" s="7">
        <v>706</v>
      </c>
      <c r="AD80" s="7" t="str">
        <f t="shared" si="77"/>
        <v>035</v>
      </c>
      <c r="AE80" s="7"/>
      <c r="AF80" s="7"/>
      <c r="AG80" s="7">
        <v>110</v>
      </c>
      <c r="AH80" s="7" t="str">
        <f>Summary!$B$2</f>
        <v>USD</v>
      </c>
      <c r="AI80" s="7">
        <f t="shared" si="90"/>
        <v>0</v>
      </c>
      <c r="AJ80" s="7">
        <f t="shared" si="91"/>
        <v>0</v>
      </c>
      <c r="AK80" s="7">
        <f t="shared" si="92"/>
        <v>0</v>
      </c>
      <c r="AL80" s="7">
        <f t="shared" si="93"/>
        <v>0</v>
      </c>
      <c r="AM80" s="7">
        <f t="shared" si="94"/>
        <v>0</v>
      </c>
      <c r="AN80" s="7">
        <f t="shared" si="95"/>
        <v>0</v>
      </c>
      <c r="AO80" s="7">
        <f t="shared" si="96"/>
        <v>0</v>
      </c>
      <c r="AP80" s="7">
        <f t="shared" si="97"/>
        <v>0</v>
      </c>
      <c r="AQ80" s="7">
        <f t="shared" si="98"/>
        <v>0</v>
      </c>
      <c r="AR80" s="7">
        <f t="shared" si="99"/>
        <v>0</v>
      </c>
      <c r="AS80" s="7">
        <f t="shared" si="100"/>
        <v>0</v>
      </c>
      <c r="AT80" s="7">
        <f t="shared" si="101"/>
        <v>0</v>
      </c>
    </row>
    <row r="81" spans="1:46" ht="20.25" x14ac:dyDescent="0.3">
      <c r="A81" s="11"/>
      <c r="B81" s="71"/>
      <c r="C81" s="74"/>
      <c r="D81" s="74"/>
      <c r="E81" s="74"/>
      <c r="F81" s="74"/>
      <c r="G81" s="74"/>
      <c r="H81" s="74"/>
      <c r="I81" s="74"/>
      <c r="J81" s="74"/>
      <c r="K81" s="74"/>
      <c r="L81" s="74"/>
      <c r="M81" s="74"/>
      <c r="N81" s="74"/>
      <c r="O81" s="74"/>
    </row>
    <row r="82" spans="1:46" ht="20.25" x14ac:dyDescent="0.3">
      <c r="A82" s="70" t="s">
        <v>368</v>
      </c>
      <c r="B82" s="71"/>
      <c r="C82" s="4"/>
      <c r="D82" s="4"/>
      <c r="E82" s="4"/>
      <c r="F82" s="4"/>
      <c r="G82" s="4"/>
      <c r="H82" s="4"/>
      <c r="I82" s="4"/>
      <c r="J82" s="4"/>
      <c r="K82" s="4"/>
      <c r="L82" s="4"/>
      <c r="M82" s="4"/>
      <c r="N82" s="4"/>
      <c r="O82" s="4"/>
    </row>
    <row r="83" spans="1:46" ht="20.25" x14ac:dyDescent="0.3">
      <c r="A83" s="11">
        <v>7004</v>
      </c>
      <c r="B83" s="71" t="str">
        <f>IF(ISTEXT("ET-"&amp;VLOOKUP(A83,'Chart of Accounts'!$B$5:$C$50,2,FALSE)),"ET-"&amp;VLOOKUP(A83,'Chart of Accounts'!$B$5:$C$50,2,FALSE),"")</f>
        <v>ET-Badges &amp; Pins</v>
      </c>
      <c r="C83" s="191"/>
      <c r="D83" s="191"/>
      <c r="E83" s="191"/>
      <c r="F83" s="191"/>
      <c r="G83" s="191"/>
      <c r="H83" s="191"/>
      <c r="I83" s="191"/>
      <c r="J83" s="191"/>
      <c r="K83" s="191"/>
      <c r="L83" s="191"/>
      <c r="M83" s="10"/>
      <c r="N83" s="10">
        <f>11*8</f>
        <v>88</v>
      </c>
      <c r="O83" s="4">
        <f t="shared" ref="O83:O91" si="103">SUM(C83:N83)</f>
        <v>88</v>
      </c>
    </row>
    <row r="84" spans="1:46" ht="20.25" x14ac:dyDescent="0.3">
      <c r="A84" s="11">
        <v>7006</v>
      </c>
      <c r="B84" s="71" t="str">
        <f>IF(ISTEXT("ET-"&amp;VLOOKUP(A84,'Chart of Accounts'!$B$5:$C$50,2,FALSE)),"ET-"&amp;VLOOKUP(A84,'Chart of Accounts'!$B$5:$C$50,2,FALSE),"")</f>
        <v>ET-Educational Materials</v>
      </c>
      <c r="C84" s="191"/>
      <c r="D84" s="191"/>
      <c r="E84" s="191"/>
      <c r="F84" s="191"/>
      <c r="G84" s="191"/>
      <c r="H84" s="191"/>
      <c r="I84" s="191"/>
      <c r="J84" s="191"/>
      <c r="K84" s="191"/>
      <c r="L84" s="191"/>
      <c r="M84" s="10"/>
      <c r="N84" s="10"/>
      <c r="O84" s="4">
        <f t="shared" si="103"/>
        <v>0</v>
      </c>
      <c r="AA84" s="7" t="s">
        <v>190</v>
      </c>
      <c r="AB84" s="7" t="str">
        <f>IF(A83="","",A83&amp;"-000000")</f>
        <v>7004-000000</v>
      </c>
      <c r="AC84" s="7">
        <v>705</v>
      </c>
      <c r="AD84" s="7" t="str">
        <f t="shared" ref="AD84:AD92" si="104">IF(LEN($O$1)=3,$O$1,IF(LEN($O$1)=2,0&amp;$O$1,IF(LEN($O$1)=1,0&amp;0&amp;$O$1,"ERROR")))</f>
        <v>035</v>
      </c>
      <c r="AE84" s="7"/>
      <c r="AF84" s="7"/>
      <c r="AG84" s="7">
        <v>110</v>
      </c>
      <c r="AH84" s="7" t="str">
        <f>Summary!$B$2</f>
        <v>USD</v>
      </c>
      <c r="AI84" s="7">
        <f t="shared" ref="AI84:AT84" si="105">IF(C83="",0,C83)</f>
        <v>0</v>
      </c>
      <c r="AJ84" s="7">
        <f t="shared" si="105"/>
        <v>0</v>
      </c>
      <c r="AK84" s="7">
        <f t="shared" si="105"/>
        <v>0</v>
      </c>
      <c r="AL84" s="7">
        <f t="shared" si="105"/>
        <v>0</v>
      </c>
      <c r="AM84" s="7">
        <f t="shared" si="105"/>
        <v>0</v>
      </c>
      <c r="AN84" s="7">
        <f t="shared" si="105"/>
        <v>0</v>
      </c>
      <c r="AO84" s="7">
        <f t="shared" si="105"/>
        <v>0</v>
      </c>
      <c r="AP84" s="7">
        <f t="shared" si="105"/>
        <v>0</v>
      </c>
      <c r="AQ84" s="7">
        <f t="shared" si="105"/>
        <v>0</v>
      </c>
      <c r="AR84" s="7">
        <f t="shared" si="105"/>
        <v>0</v>
      </c>
      <c r="AS84" s="7">
        <f t="shared" si="105"/>
        <v>0</v>
      </c>
      <c r="AT84" s="7">
        <f t="shared" si="105"/>
        <v>88</v>
      </c>
    </row>
    <row r="85" spans="1:46" ht="36" x14ac:dyDescent="0.3">
      <c r="A85" s="11">
        <v>7010</v>
      </c>
      <c r="B85" s="71" t="str">
        <f>IF(ISTEXT("ET-"&amp;VLOOKUP(A85,'Chart of Accounts'!$B$5:$C$50,2,FALSE)),"ET-"&amp;VLOOKUP(A85,'Chart of Accounts'!$B$5:$C$50,2,FALSE),"")</f>
        <v>ET-Awards Expense (Trophies, Plaques, Ribbons &amp; Certificates)</v>
      </c>
      <c r="C85" s="191"/>
      <c r="D85" s="191"/>
      <c r="E85" s="191"/>
      <c r="F85" s="191"/>
      <c r="G85" s="191"/>
      <c r="H85" s="191"/>
      <c r="I85" s="191"/>
      <c r="J85" s="191"/>
      <c r="K85" s="191"/>
      <c r="L85" s="191"/>
      <c r="M85" s="10"/>
      <c r="N85" s="10"/>
      <c r="O85" s="4">
        <f t="shared" si="103"/>
        <v>0</v>
      </c>
      <c r="AA85" s="7" t="s">
        <v>190</v>
      </c>
      <c r="AB85" s="7" t="str">
        <f t="shared" ref="AB85:AB91" si="106">IF(A84="","",A84&amp;"-000000")</f>
        <v>7006-000000</v>
      </c>
      <c r="AC85" s="7">
        <v>705</v>
      </c>
      <c r="AD85" s="7" t="str">
        <f t="shared" si="104"/>
        <v>035</v>
      </c>
      <c r="AE85" s="7"/>
      <c r="AF85" s="7"/>
      <c r="AG85" s="7">
        <v>110</v>
      </c>
      <c r="AH85" s="7" t="str">
        <f>Summary!$B$2</f>
        <v>USD</v>
      </c>
      <c r="AI85" s="7">
        <f t="shared" ref="AI85:AI92" si="107">IF(C84="",0,C84)</f>
        <v>0</v>
      </c>
      <c r="AJ85" s="7">
        <f t="shared" ref="AJ85:AJ92" si="108">IF(D84="",0,D84)</f>
        <v>0</v>
      </c>
      <c r="AK85" s="7">
        <f t="shared" ref="AK85:AK92" si="109">IF(E84="",0,E84)</f>
        <v>0</v>
      </c>
      <c r="AL85" s="7">
        <f t="shared" ref="AL85:AL92" si="110">IF(F84="",0,F84)</f>
        <v>0</v>
      </c>
      <c r="AM85" s="7">
        <f t="shared" ref="AM85:AM92" si="111">IF(G84="",0,G84)</f>
        <v>0</v>
      </c>
      <c r="AN85" s="7">
        <f t="shared" ref="AN85:AN92" si="112">IF(H84="",0,H84)</f>
        <v>0</v>
      </c>
      <c r="AO85" s="7">
        <f t="shared" ref="AO85:AO92" si="113">IF(I84="",0,I84)</f>
        <v>0</v>
      </c>
      <c r="AP85" s="7">
        <f t="shared" ref="AP85:AP92" si="114">IF(J84="",0,J84)</f>
        <v>0</v>
      </c>
      <c r="AQ85" s="7">
        <f t="shared" ref="AQ85:AQ92" si="115">IF(K84="",0,K84)</f>
        <v>0</v>
      </c>
      <c r="AR85" s="7">
        <f t="shared" ref="AR85:AR92" si="116">IF(L84="",0,L84)</f>
        <v>0</v>
      </c>
      <c r="AS85" s="7">
        <f t="shared" ref="AS85:AS92" si="117">IF(M84="",0,M84)</f>
        <v>0</v>
      </c>
      <c r="AT85" s="7">
        <f t="shared" ref="AT85:AT92" si="118">IF(N84="",0,N84)</f>
        <v>0</v>
      </c>
    </row>
    <row r="86" spans="1:46" ht="20.25" x14ac:dyDescent="0.3">
      <c r="A86" s="11">
        <v>7082</v>
      </c>
      <c r="B86" s="71" t="str">
        <f>IF(ISTEXT("ET-"&amp;VLOOKUP(A86,'Chart of Accounts'!$B$5:$C$50,2,FALSE)),"ET-"&amp;VLOOKUP(A86,'Chart of Accounts'!$B$5:$C$50,2,FALSE),"")</f>
        <v>ET-Incentives</v>
      </c>
      <c r="C86" s="191"/>
      <c r="D86" s="191"/>
      <c r="E86" s="191"/>
      <c r="F86" s="191"/>
      <c r="G86" s="191"/>
      <c r="H86" s="191"/>
      <c r="I86" s="191"/>
      <c r="J86" s="191"/>
      <c r="K86" s="191"/>
      <c r="L86" s="191"/>
      <c r="M86" s="10"/>
      <c r="N86" s="10"/>
      <c r="O86" s="4">
        <f t="shared" si="103"/>
        <v>0</v>
      </c>
      <c r="AA86" s="7" t="s">
        <v>190</v>
      </c>
      <c r="AB86" s="7" t="str">
        <f t="shared" si="106"/>
        <v>7010-000000</v>
      </c>
      <c r="AC86" s="7">
        <v>705</v>
      </c>
      <c r="AD86" s="7" t="str">
        <f t="shared" si="104"/>
        <v>035</v>
      </c>
      <c r="AE86" s="7"/>
      <c r="AF86" s="7"/>
      <c r="AG86" s="7">
        <v>110</v>
      </c>
      <c r="AH86" s="7" t="str">
        <f>Summary!$B$2</f>
        <v>USD</v>
      </c>
      <c r="AI86" s="7">
        <f t="shared" si="107"/>
        <v>0</v>
      </c>
      <c r="AJ86" s="7">
        <f t="shared" si="108"/>
        <v>0</v>
      </c>
      <c r="AK86" s="7">
        <f t="shared" si="109"/>
        <v>0</v>
      </c>
      <c r="AL86" s="7">
        <f t="shared" si="110"/>
        <v>0</v>
      </c>
      <c r="AM86" s="7">
        <f t="shared" si="111"/>
        <v>0</v>
      </c>
      <c r="AN86" s="7">
        <f t="shared" si="112"/>
        <v>0</v>
      </c>
      <c r="AO86" s="7">
        <f t="shared" si="113"/>
        <v>0</v>
      </c>
      <c r="AP86" s="7">
        <f t="shared" si="114"/>
        <v>0</v>
      </c>
      <c r="AQ86" s="7">
        <f t="shared" si="115"/>
        <v>0</v>
      </c>
      <c r="AR86" s="7">
        <f t="shared" si="116"/>
        <v>0</v>
      </c>
      <c r="AS86" s="7">
        <f t="shared" si="117"/>
        <v>0</v>
      </c>
      <c r="AT86" s="7">
        <f t="shared" si="118"/>
        <v>0</v>
      </c>
    </row>
    <row r="87" spans="1:46" ht="20.25" x14ac:dyDescent="0.3">
      <c r="A87" s="11">
        <v>7086</v>
      </c>
      <c r="B87" s="71" t="str">
        <f>IF(ISTEXT("ET-"&amp;VLOOKUP(A87,'Chart of Accounts'!$B$5:$C$50,2,FALSE)),"ET-"&amp;VLOOKUP(A87,'Chart of Accounts'!$B$5:$C$50,2,FALSE),"")</f>
        <v>ET-Miscellaneous Expenses</v>
      </c>
      <c r="C87" s="191"/>
      <c r="D87" s="191"/>
      <c r="E87" s="191"/>
      <c r="F87" s="191"/>
      <c r="G87" s="191"/>
      <c r="H87" s="191"/>
      <c r="I87" s="191"/>
      <c r="J87" s="191"/>
      <c r="K87" s="191"/>
      <c r="L87" s="191">
        <v>25</v>
      </c>
      <c r="M87" s="10"/>
      <c r="N87" s="10"/>
      <c r="O87" s="4">
        <f t="shared" si="103"/>
        <v>25</v>
      </c>
      <c r="AA87" s="7" t="s">
        <v>190</v>
      </c>
      <c r="AB87" s="7" t="str">
        <f t="shared" si="106"/>
        <v>7082-000000</v>
      </c>
      <c r="AC87" s="7">
        <v>705</v>
      </c>
      <c r="AD87" s="7" t="str">
        <f t="shared" si="104"/>
        <v>035</v>
      </c>
      <c r="AE87" s="7"/>
      <c r="AF87" s="7"/>
      <c r="AG87" s="7">
        <v>110</v>
      </c>
      <c r="AH87" s="7" t="str">
        <f>Summary!$B$2</f>
        <v>USD</v>
      </c>
      <c r="AI87" s="7">
        <f t="shared" si="107"/>
        <v>0</v>
      </c>
      <c r="AJ87" s="7">
        <f t="shared" si="108"/>
        <v>0</v>
      </c>
      <c r="AK87" s="7">
        <f t="shared" si="109"/>
        <v>0</v>
      </c>
      <c r="AL87" s="7">
        <f t="shared" si="110"/>
        <v>0</v>
      </c>
      <c r="AM87" s="7">
        <f t="shared" si="111"/>
        <v>0</v>
      </c>
      <c r="AN87" s="7">
        <f t="shared" si="112"/>
        <v>0</v>
      </c>
      <c r="AO87" s="7">
        <f t="shared" si="113"/>
        <v>0</v>
      </c>
      <c r="AP87" s="7">
        <f t="shared" si="114"/>
        <v>0</v>
      </c>
      <c r="AQ87" s="7">
        <f t="shared" si="115"/>
        <v>0</v>
      </c>
      <c r="AR87" s="7">
        <f t="shared" si="116"/>
        <v>0</v>
      </c>
      <c r="AS87" s="7">
        <f t="shared" si="117"/>
        <v>0</v>
      </c>
      <c r="AT87" s="7">
        <f t="shared" si="118"/>
        <v>0</v>
      </c>
    </row>
    <row r="88" spans="1:46" ht="20.25" x14ac:dyDescent="0.3">
      <c r="A88" s="21"/>
      <c r="B88" s="71" t="str">
        <f>IF(ISTEXT("ET-"&amp;VLOOKUP(A88,'Chart of Accounts'!$B$5:$C$54,2,FALSE)),"ET-"&amp;VLOOKUP(A88,'Chart of Accounts'!$B$5:$C$54,2,FALSE),"")</f>
        <v/>
      </c>
      <c r="C88" s="191"/>
      <c r="D88" s="191"/>
      <c r="E88" s="191"/>
      <c r="F88" s="191"/>
      <c r="G88" s="191"/>
      <c r="H88" s="191"/>
      <c r="I88" s="191"/>
      <c r="J88" s="191"/>
      <c r="K88" s="191"/>
      <c r="L88" s="191"/>
      <c r="M88" s="10"/>
      <c r="N88" s="10"/>
      <c r="O88" s="4">
        <f t="shared" si="103"/>
        <v>0</v>
      </c>
      <c r="AA88" s="7" t="s">
        <v>190</v>
      </c>
      <c r="AB88" s="7" t="str">
        <f t="shared" si="106"/>
        <v>7086-000000</v>
      </c>
      <c r="AC88" s="7">
        <v>705</v>
      </c>
      <c r="AD88" s="7" t="str">
        <f t="shared" si="104"/>
        <v>035</v>
      </c>
      <c r="AE88" s="7"/>
      <c r="AF88" s="7"/>
      <c r="AG88" s="7">
        <v>110</v>
      </c>
      <c r="AH88" s="7" t="str">
        <f>Summary!$B$2</f>
        <v>USD</v>
      </c>
      <c r="AI88" s="7">
        <f t="shared" si="107"/>
        <v>0</v>
      </c>
      <c r="AJ88" s="7">
        <f t="shared" si="108"/>
        <v>0</v>
      </c>
      <c r="AK88" s="7">
        <f t="shared" si="109"/>
        <v>0</v>
      </c>
      <c r="AL88" s="7">
        <f t="shared" si="110"/>
        <v>0</v>
      </c>
      <c r="AM88" s="7">
        <f t="shared" si="111"/>
        <v>0</v>
      </c>
      <c r="AN88" s="7">
        <f t="shared" si="112"/>
        <v>0</v>
      </c>
      <c r="AO88" s="7">
        <f t="shared" si="113"/>
        <v>0</v>
      </c>
      <c r="AP88" s="7">
        <f t="shared" si="114"/>
        <v>0</v>
      </c>
      <c r="AQ88" s="7">
        <f t="shared" si="115"/>
        <v>0</v>
      </c>
      <c r="AR88" s="7">
        <f t="shared" si="116"/>
        <v>25</v>
      </c>
      <c r="AS88" s="7">
        <f t="shared" si="117"/>
        <v>0</v>
      </c>
      <c r="AT88" s="7">
        <f t="shared" si="118"/>
        <v>0</v>
      </c>
    </row>
    <row r="89" spans="1:46" ht="20.25" x14ac:dyDescent="0.3">
      <c r="A89" s="21"/>
      <c r="B89" s="71" t="str">
        <f>IF(ISTEXT("ET-"&amp;VLOOKUP(A89,'Chart of Accounts'!$B$5:$C$54,2,FALSE)),"ET-"&amp;VLOOKUP(A89,'Chart of Accounts'!$B$5:$C$54,2,FALSE),"")</f>
        <v/>
      </c>
      <c r="C89" s="191"/>
      <c r="D89" s="191"/>
      <c r="E89" s="191"/>
      <c r="F89" s="191"/>
      <c r="G89" s="191"/>
      <c r="H89" s="191"/>
      <c r="I89" s="191"/>
      <c r="J89" s="191"/>
      <c r="K89" s="191"/>
      <c r="L89" s="191"/>
      <c r="M89" s="10"/>
      <c r="N89" s="10"/>
      <c r="O89" s="4">
        <f t="shared" si="103"/>
        <v>0</v>
      </c>
      <c r="AA89" s="7" t="s">
        <v>190</v>
      </c>
      <c r="AB89" s="7" t="str">
        <f t="shared" si="106"/>
        <v/>
      </c>
      <c r="AC89" s="7">
        <v>705</v>
      </c>
      <c r="AD89" s="7" t="str">
        <f t="shared" si="104"/>
        <v>035</v>
      </c>
      <c r="AE89" s="7"/>
      <c r="AF89" s="7"/>
      <c r="AG89" s="7">
        <v>110</v>
      </c>
      <c r="AH89" s="7" t="str">
        <f>Summary!$B$2</f>
        <v>USD</v>
      </c>
      <c r="AI89" s="7">
        <f t="shared" si="107"/>
        <v>0</v>
      </c>
      <c r="AJ89" s="7">
        <f t="shared" si="108"/>
        <v>0</v>
      </c>
      <c r="AK89" s="7">
        <f t="shared" si="109"/>
        <v>0</v>
      </c>
      <c r="AL89" s="7">
        <f t="shared" si="110"/>
        <v>0</v>
      </c>
      <c r="AM89" s="7">
        <f t="shared" si="111"/>
        <v>0</v>
      </c>
      <c r="AN89" s="7">
        <f t="shared" si="112"/>
        <v>0</v>
      </c>
      <c r="AO89" s="7">
        <f t="shared" si="113"/>
        <v>0</v>
      </c>
      <c r="AP89" s="7">
        <f t="shared" si="114"/>
        <v>0</v>
      </c>
      <c r="AQ89" s="7">
        <f t="shared" si="115"/>
        <v>0</v>
      </c>
      <c r="AR89" s="7">
        <f t="shared" si="116"/>
        <v>0</v>
      </c>
      <c r="AS89" s="7">
        <f t="shared" si="117"/>
        <v>0</v>
      </c>
      <c r="AT89" s="7">
        <f t="shared" si="118"/>
        <v>0</v>
      </c>
    </row>
    <row r="90" spans="1:46" ht="20.25" x14ac:dyDescent="0.3">
      <c r="A90" s="21"/>
      <c r="B90" s="71" t="str">
        <f>IF(ISTEXT("ET-"&amp;VLOOKUP(A90,'Chart of Accounts'!$B$5:$C$54,2,FALSE)),"ET-"&amp;VLOOKUP(A90,'Chart of Accounts'!$B$5:$C$54,2,FALSE),"")</f>
        <v/>
      </c>
      <c r="C90" s="10"/>
      <c r="D90" s="10"/>
      <c r="E90" s="10"/>
      <c r="F90" s="10"/>
      <c r="G90" s="10"/>
      <c r="H90" s="10"/>
      <c r="I90" s="10"/>
      <c r="J90" s="10"/>
      <c r="K90" s="10"/>
      <c r="L90" s="10"/>
      <c r="M90" s="10"/>
      <c r="N90" s="10"/>
      <c r="O90" s="4">
        <f t="shared" si="103"/>
        <v>0</v>
      </c>
      <c r="AA90" s="7" t="s">
        <v>190</v>
      </c>
      <c r="AB90" s="7" t="str">
        <f t="shared" si="106"/>
        <v/>
      </c>
      <c r="AC90" s="7">
        <v>705</v>
      </c>
      <c r="AD90" s="7" t="str">
        <f t="shared" si="104"/>
        <v>035</v>
      </c>
      <c r="AE90" s="7"/>
      <c r="AF90" s="7"/>
      <c r="AG90" s="7">
        <v>110</v>
      </c>
      <c r="AH90" s="7" t="str">
        <f>Summary!$B$2</f>
        <v>USD</v>
      </c>
      <c r="AI90" s="7">
        <f t="shared" si="107"/>
        <v>0</v>
      </c>
      <c r="AJ90" s="7">
        <f t="shared" si="108"/>
        <v>0</v>
      </c>
      <c r="AK90" s="7">
        <f t="shared" si="109"/>
        <v>0</v>
      </c>
      <c r="AL90" s="7">
        <f t="shared" si="110"/>
        <v>0</v>
      </c>
      <c r="AM90" s="7">
        <f t="shared" si="111"/>
        <v>0</v>
      </c>
      <c r="AN90" s="7">
        <f t="shared" si="112"/>
        <v>0</v>
      </c>
      <c r="AO90" s="7">
        <f t="shared" si="113"/>
        <v>0</v>
      </c>
      <c r="AP90" s="7">
        <f t="shared" si="114"/>
        <v>0</v>
      </c>
      <c r="AQ90" s="7">
        <f t="shared" si="115"/>
        <v>0</v>
      </c>
      <c r="AR90" s="7">
        <f t="shared" si="116"/>
        <v>0</v>
      </c>
      <c r="AS90" s="7">
        <f t="shared" si="117"/>
        <v>0</v>
      </c>
      <c r="AT90" s="7">
        <f t="shared" si="118"/>
        <v>0</v>
      </c>
    </row>
    <row r="91" spans="1:46" ht="20.25" x14ac:dyDescent="0.3">
      <c r="A91" s="21"/>
      <c r="B91" s="71" t="str">
        <f>IF(ISTEXT("ET-"&amp;VLOOKUP(A91,'Chart of Accounts'!$B$5:$C$54,2,FALSE)),"ET-"&amp;VLOOKUP(A91,'Chart of Accounts'!$B$5:$C$54,2,FALSE),"")</f>
        <v/>
      </c>
      <c r="C91" s="10"/>
      <c r="D91" s="10"/>
      <c r="E91" s="10"/>
      <c r="F91" s="10"/>
      <c r="G91" s="10"/>
      <c r="H91" s="10"/>
      <c r="I91" s="10"/>
      <c r="J91" s="10"/>
      <c r="K91" s="10"/>
      <c r="L91" s="10"/>
      <c r="M91" s="10"/>
      <c r="N91" s="10"/>
      <c r="O91" s="4">
        <f t="shared" si="103"/>
        <v>0</v>
      </c>
      <c r="AA91" s="7" t="s">
        <v>190</v>
      </c>
      <c r="AB91" s="7" t="str">
        <f t="shared" si="106"/>
        <v/>
      </c>
      <c r="AC91" s="7">
        <v>705</v>
      </c>
      <c r="AD91" s="7" t="str">
        <f t="shared" si="104"/>
        <v>035</v>
      </c>
      <c r="AE91" s="7"/>
      <c r="AF91" s="7"/>
      <c r="AG91" s="7">
        <v>110</v>
      </c>
      <c r="AH91" s="7" t="str">
        <f>Summary!$B$2</f>
        <v>USD</v>
      </c>
      <c r="AI91" s="7">
        <f t="shared" si="107"/>
        <v>0</v>
      </c>
      <c r="AJ91" s="7">
        <f t="shared" si="108"/>
        <v>0</v>
      </c>
      <c r="AK91" s="7">
        <f t="shared" si="109"/>
        <v>0</v>
      </c>
      <c r="AL91" s="7">
        <f t="shared" si="110"/>
        <v>0</v>
      </c>
      <c r="AM91" s="7">
        <f t="shared" si="111"/>
        <v>0</v>
      </c>
      <c r="AN91" s="7">
        <f t="shared" si="112"/>
        <v>0</v>
      </c>
      <c r="AO91" s="7">
        <f t="shared" si="113"/>
        <v>0</v>
      </c>
      <c r="AP91" s="7">
        <f t="shared" si="114"/>
        <v>0</v>
      </c>
      <c r="AQ91" s="7">
        <f t="shared" si="115"/>
        <v>0</v>
      </c>
      <c r="AR91" s="7">
        <f t="shared" si="116"/>
        <v>0</v>
      </c>
      <c r="AS91" s="7">
        <f t="shared" si="117"/>
        <v>0</v>
      </c>
      <c r="AT91" s="7">
        <f t="shared" si="118"/>
        <v>0</v>
      </c>
    </row>
    <row r="92" spans="1:46" ht="20.25" x14ac:dyDescent="0.3">
      <c r="A92" s="70" t="s">
        <v>369</v>
      </c>
      <c r="B92" s="11"/>
      <c r="C92" s="73">
        <f t="shared" ref="C92:O92" si="119">SUM(C83:C91)</f>
        <v>0</v>
      </c>
      <c r="D92" s="73">
        <f t="shared" si="119"/>
        <v>0</v>
      </c>
      <c r="E92" s="73">
        <f t="shared" si="119"/>
        <v>0</v>
      </c>
      <c r="F92" s="73">
        <f t="shared" si="119"/>
        <v>0</v>
      </c>
      <c r="G92" s="73">
        <f t="shared" si="119"/>
        <v>0</v>
      </c>
      <c r="H92" s="73">
        <f t="shared" si="119"/>
        <v>0</v>
      </c>
      <c r="I92" s="73">
        <f t="shared" si="119"/>
        <v>0</v>
      </c>
      <c r="J92" s="73">
        <f t="shared" si="119"/>
        <v>0</v>
      </c>
      <c r="K92" s="73">
        <f t="shared" si="119"/>
        <v>0</v>
      </c>
      <c r="L92" s="73">
        <f t="shared" si="119"/>
        <v>25</v>
      </c>
      <c r="M92" s="73">
        <f t="shared" si="119"/>
        <v>0</v>
      </c>
      <c r="N92" s="73">
        <f t="shared" si="119"/>
        <v>88</v>
      </c>
      <c r="O92" s="73">
        <f t="shared" si="119"/>
        <v>113</v>
      </c>
      <c r="AA92" s="7" t="s">
        <v>190</v>
      </c>
      <c r="AB92" s="7" t="str">
        <f>IF(A91="","",A91&amp;"-000000")</f>
        <v/>
      </c>
      <c r="AC92" s="7">
        <v>705</v>
      </c>
      <c r="AD92" s="7" t="str">
        <f t="shared" si="104"/>
        <v>035</v>
      </c>
      <c r="AE92" s="7"/>
      <c r="AF92" s="7"/>
      <c r="AG92" s="7">
        <v>110</v>
      </c>
      <c r="AH92" s="7" t="str">
        <f>Summary!$B$2</f>
        <v>USD</v>
      </c>
      <c r="AI92" s="7">
        <f t="shared" si="107"/>
        <v>0</v>
      </c>
      <c r="AJ92" s="7">
        <f t="shared" si="108"/>
        <v>0</v>
      </c>
      <c r="AK92" s="7">
        <f t="shared" si="109"/>
        <v>0</v>
      </c>
      <c r="AL92" s="7">
        <f t="shared" si="110"/>
        <v>0</v>
      </c>
      <c r="AM92" s="7">
        <f t="shared" si="111"/>
        <v>0</v>
      </c>
      <c r="AN92" s="7">
        <f t="shared" si="112"/>
        <v>0</v>
      </c>
      <c r="AO92" s="7">
        <f t="shared" si="113"/>
        <v>0</v>
      </c>
      <c r="AP92" s="7">
        <f t="shared" si="114"/>
        <v>0</v>
      </c>
      <c r="AQ92" s="7">
        <f t="shared" si="115"/>
        <v>0</v>
      </c>
      <c r="AR92" s="7">
        <f t="shared" si="116"/>
        <v>0</v>
      </c>
      <c r="AS92" s="7">
        <f t="shared" si="117"/>
        <v>0</v>
      </c>
      <c r="AT92" s="7">
        <f t="shared" si="118"/>
        <v>0</v>
      </c>
    </row>
    <row r="93" spans="1:46" ht="20.25" x14ac:dyDescent="0.3">
      <c r="A93" s="11"/>
      <c r="B93" s="11"/>
      <c r="C93" s="4"/>
      <c r="D93" s="4"/>
      <c r="E93" s="4"/>
      <c r="F93" s="4"/>
      <c r="G93" s="4"/>
      <c r="H93" s="4"/>
      <c r="I93" s="4"/>
      <c r="J93" s="4"/>
      <c r="K93" s="4"/>
      <c r="L93" s="4"/>
      <c r="M93" s="4"/>
      <c r="N93" s="4"/>
      <c r="O93" s="4"/>
    </row>
    <row r="94" spans="1:46" ht="20.25" x14ac:dyDescent="0.3">
      <c r="A94" s="11"/>
      <c r="B94" s="65" t="s">
        <v>334</v>
      </c>
      <c r="C94" s="149">
        <f t="shared" ref="C94:O94" si="120">SUM(C37,C48,C59,C68,C92,C80)</f>
        <v>0</v>
      </c>
      <c r="D94" s="149">
        <f t="shared" si="120"/>
        <v>0</v>
      </c>
      <c r="E94" s="149">
        <f t="shared" si="120"/>
        <v>140</v>
      </c>
      <c r="F94" s="149">
        <f t="shared" si="120"/>
        <v>670</v>
      </c>
      <c r="G94" s="149">
        <f t="shared" si="120"/>
        <v>2695</v>
      </c>
      <c r="H94" s="149">
        <f t="shared" si="120"/>
        <v>250</v>
      </c>
      <c r="I94" s="149">
        <f t="shared" si="120"/>
        <v>0</v>
      </c>
      <c r="J94" s="149">
        <f t="shared" si="120"/>
        <v>0</v>
      </c>
      <c r="K94" s="149">
        <f t="shared" si="120"/>
        <v>455</v>
      </c>
      <c r="L94" s="149">
        <f t="shared" si="120"/>
        <v>275</v>
      </c>
      <c r="M94" s="149">
        <f t="shared" si="120"/>
        <v>0</v>
      </c>
      <c r="N94" s="149">
        <f t="shared" si="120"/>
        <v>360</v>
      </c>
      <c r="O94" s="149">
        <f t="shared" si="120"/>
        <v>4845</v>
      </c>
    </row>
    <row r="95" spans="1:46" ht="20.25" x14ac:dyDescent="0.3">
      <c r="A95" s="11"/>
      <c r="B95" s="11"/>
      <c r="C95" s="4"/>
      <c r="D95" s="4"/>
      <c r="E95" s="4"/>
      <c r="F95" s="4"/>
      <c r="G95" s="4"/>
      <c r="H95" s="4"/>
      <c r="I95" s="4"/>
      <c r="J95" s="4"/>
      <c r="K95" s="4"/>
      <c r="L95" s="4"/>
      <c r="M95" s="4"/>
      <c r="N95" s="4"/>
      <c r="O95" s="4"/>
    </row>
    <row r="96" spans="1:46" ht="21" thickBot="1" x14ac:dyDescent="0.35">
      <c r="A96" s="1"/>
      <c r="B96" s="65" t="s">
        <v>327</v>
      </c>
      <c r="C96" s="79">
        <f t="shared" ref="C96:O96" si="121">C24-C94</f>
        <v>0</v>
      </c>
      <c r="D96" s="79">
        <f t="shared" si="121"/>
        <v>0</v>
      </c>
      <c r="E96" s="79">
        <f t="shared" si="121"/>
        <v>-140</v>
      </c>
      <c r="F96" s="79">
        <f t="shared" si="121"/>
        <v>-670</v>
      </c>
      <c r="G96" s="79">
        <f t="shared" si="121"/>
        <v>105</v>
      </c>
      <c r="H96" s="79">
        <f t="shared" si="121"/>
        <v>-250</v>
      </c>
      <c r="I96" s="79">
        <f t="shared" si="121"/>
        <v>0</v>
      </c>
      <c r="J96" s="79">
        <f t="shared" si="121"/>
        <v>0</v>
      </c>
      <c r="K96" s="79">
        <f t="shared" si="121"/>
        <v>-455</v>
      </c>
      <c r="L96" s="79">
        <f t="shared" si="121"/>
        <v>-275</v>
      </c>
      <c r="M96" s="79">
        <f t="shared" si="121"/>
        <v>0</v>
      </c>
      <c r="N96" s="79">
        <f t="shared" si="121"/>
        <v>-360</v>
      </c>
      <c r="O96" s="79">
        <f t="shared" si="121"/>
        <v>-2045</v>
      </c>
    </row>
    <row r="97" ht="15.75" thickTop="1" x14ac:dyDescent="0.2"/>
  </sheetData>
  <sheetProtection algorithmName="SHA-512" hashValue="hFDYA/Exc4885Hqt0sUP6vFAUtIOs5RY87R1n06Xh4vY0/5y0WAV41wZvl5P8fmHT/UBBPawGmh/8A09/U077Q==" saltValue="zCnd1SqT4prD86BZe7BseA==" spinCount="100000" sheet="1" selectLockedCells="1"/>
  <protectedRanges>
    <protectedRange sqref="C27:O27 C48:O50 C59:O61 C37:O39 C68:O70 C80:O82 C92:O95 O28:O36 O40:O47 O51:O58 O62:O67 O71:O79 O83:O91" name="Range1"/>
    <protectedRange sqref="C28:N36 C40:N47 C51:N58 C62:N67 C71:N79 C83:N91" name="Range1_1"/>
    <protectedRange sqref="C9:N23" name="Range1_1_1"/>
  </protectedRanges>
  <mergeCells count="1">
    <mergeCell ref="C5:O5"/>
  </mergeCells>
  <phoneticPr fontId="5" type="noConversion"/>
  <dataValidations count="2">
    <dataValidation type="decimal" operator="greaterThanOrEqual" allowBlank="1" showInputMessage="1" showErrorMessage="1" sqref="C9:N23 C28:N36 C40:N47 C51:N58 C62:N67 C71:N79 C83:N91" xr:uid="{00000000-0002-0000-0A00-000000000000}">
      <formula1>0</formula1>
    </dataValidation>
    <dataValidation type="list" allowBlank="1" showInputMessage="1" showErrorMessage="1" sqref="A55:A58 A44:A47 A33:A36 A64:A67 A88:A91 A76:A79" xr:uid="{00000000-0002-0000-0A00-000001000000}">
      <formula1>$U$28:$U$58</formula1>
    </dataValidation>
  </dataValidations>
  <pageMargins left="0.75" right="0.75" top="1" bottom="1" header="0.5" footer="0.5"/>
  <pageSetup scale="42" fitToHeight="2"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T83"/>
  <sheetViews>
    <sheetView zoomScale="55" zoomScaleNormal="55" workbookViewId="0">
      <pane xSplit="2" ySplit="6" topLeftCell="C41" activePane="bottomRight" state="frozen"/>
      <selection activeCell="B1" sqref="B1"/>
      <selection pane="topRight" activeCell="B1" sqref="B1"/>
      <selection pane="bottomLeft" activeCell="B1" sqref="B1"/>
      <selection pane="bottomRight" activeCell="I45" sqref="I45"/>
    </sheetView>
  </sheetViews>
  <sheetFormatPr defaultRowHeight="15" x14ac:dyDescent="0.2"/>
  <cols>
    <col min="1" max="1" width="11.140625" style="60" customWidth="1"/>
    <col min="2" max="2" width="52.7109375" style="60" customWidth="1"/>
    <col min="3" max="15" width="17.7109375" style="60" customWidth="1"/>
    <col min="16" max="17" width="9.140625" style="60"/>
    <col min="18" max="18" width="9.42578125" style="60" customWidth="1"/>
    <col min="19" max="21" width="9.140625" style="60" hidden="1" customWidth="1"/>
    <col min="22" max="25" width="0" style="60" hidden="1" customWidth="1"/>
    <col min="26" max="26" width="9.140625" style="60" hidden="1" customWidth="1"/>
    <col min="27" max="27" width="10.85546875" style="60" hidden="1" customWidth="1"/>
    <col min="28" max="28" width="15.710937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0"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'Education and Training'!G3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77" t="s">
        <v>221</v>
      </c>
      <c r="B8" s="68"/>
      <c r="C8" s="65"/>
      <c r="D8" s="4"/>
      <c r="E8" s="4"/>
      <c r="F8" s="4"/>
      <c r="G8" s="4"/>
      <c r="H8" s="4"/>
      <c r="I8" s="4"/>
      <c r="J8" s="4"/>
      <c r="K8" s="4"/>
      <c r="L8" s="4"/>
      <c r="M8" s="4"/>
      <c r="N8" s="4"/>
      <c r="O8" s="4"/>
    </row>
    <row r="9" spans="1:46" ht="20.25" customHeight="1" x14ac:dyDescent="0.3">
      <c r="A9" s="11">
        <v>6010</v>
      </c>
      <c r="B9" s="71" t="str">
        <f>IF(ISTEXT("SC-"&amp;VLOOKUP(A9,'Chart of Accounts'!$B$5:$C$50,2,FALSE)),"SC-"&amp;VLOOKUP(A9,'Chart of Accounts'!$B$5:$C$50,2,FALSE),"")</f>
        <v>SC-Donation Revenue</v>
      </c>
      <c r="C9" s="10"/>
      <c r="D9" s="10"/>
      <c r="E9" s="10"/>
      <c r="F9" s="10"/>
      <c r="G9" s="10"/>
      <c r="H9" s="10"/>
      <c r="I9" s="10"/>
      <c r="J9" s="10"/>
      <c r="K9" s="10"/>
      <c r="L9" s="10"/>
      <c r="M9" s="10"/>
      <c r="N9" s="10"/>
      <c r="O9" s="4">
        <f t="shared" ref="O9:O52" si="0">SUM(C9:N9)</f>
        <v>0</v>
      </c>
      <c r="T9" s="128" t="s">
        <v>258</v>
      </c>
      <c r="AA9" s="7" t="s">
        <v>190</v>
      </c>
      <c r="AB9" s="7" t="str">
        <f t="shared" ref="AB9:AB51" si="1">IF(A9="","",A9&amp;"-000000")</f>
        <v>6010-000000</v>
      </c>
      <c r="AC9" s="7">
        <v>800</v>
      </c>
      <c r="AD9" s="7" t="str">
        <f t="shared" ref="AD9:AD52" si="2">IF(LEN($O$1)=3,$O$1,IF(LEN($O$1)=2,0&amp;$O$1,IF(LEN($O$1)=1,0&amp;0&amp;$O$1,"ERROR")))</f>
        <v>035</v>
      </c>
      <c r="AE9" s="7"/>
      <c r="AF9" s="7"/>
      <c r="AG9" s="7">
        <v>110</v>
      </c>
      <c r="AH9" s="7" t="str">
        <f>Summary!$B$2</f>
        <v>USD</v>
      </c>
      <c r="AI9" s="7">
        <f t="shared" ref="AI9:AT51"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1">
        <v>6015</v>
      </c>
      <c r="B10" s="71" t="str">
        <f>IF(ISTEXT("SC-"&amp;VLOOKUP(A10,'Chart of Accounts'!$B$5:$C$50,2,FALSE)),"SC-"&amp;VLOOKUP(A10,'Chart of Accounts'!$B$5:$C$50,2,FALSE),"")</f>
        <v>SC-Interest Income</v>
      </c>
      <c r="C10" s="10"/>
      <c r="D10" s="10"/>
      <c r="E10" s="10"/>
      <c r="F10" s="10"/>
      <c r="G10" s="10"/>
      <c r="H10" s="10"/>
      <c r="I10" s="10"/>
      <c r="J10" s="10"/>
      <c r="K10" s="10"/>
      <c r="L10" s="10"/>
      <c r="M10" s="10"/>
      <c r="N10" s="10"/>
      <c r="O10" s="4">
        <f t="shared" si="0"/>
        <v>0</v>
      </c>
      <c r="T10" s="60" t="s">
        <v>33</v>
      </c>
      <c r="U10" s="60">
        <v>7004</v>
      </c>
      <c r="AA10" s="7" t="s">
        <v>190</v>
      </c>
      <c r="AB10" s="7" t="str">
        <f t="shared" si="1"/>
        <v>6015-000000</v>
      </c>
      <c r="AC10" s="7">
        <v>800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x14ac:dyDescent="0.3">
      <c r="A11" s="11">
        <v>6020</v>
      </c>
      <c r="B11" s="71" t="str">
        <f>IF(ISTEXT("SC-"&amp;VLOOKUP(A11,'Chart of Accounts'!$B$5:$C$50,2,FALSE)),"SC-"&amp;VLOOKUP(A11,'Chart of Accounts'!$B$5:$C$50,2,FALSE),"")</f>
        <v>SC-Miscellaneous Income</v>
      </c>
      <c r="C11" s="10"/>
      <c r="D11" s="10"/>
      <c r="E11" s="10"/>
      <c r="F11" s="10"/>
      <c r="G11" s="10"/>
      <c r="H11" s="10"/>
      <c r="I11" s="10"/>
      <c r="J11" s="10"/>
      <c r="K11" s="10"/>
      <c r="L11" s="10"/>
      <c r="M11" s="10"/>
      <c r="N11" s="10"/>
      <c r="O11" s="4">
        <f t="shared" si="0"/>
        <v>0</v>
      </c>
      <c r="T11" s="60" t="s">
        <v>35</v>
      </c>
      <c r="U11" s="60">
        <v>7006</v>
      </c>
      <c r="AA11" s="7" t="s">
        <v>190</v>
      </c>
      <c r="AB11" s="7" t="str">
        <f t="shared" si="1"/>
        <v>6020-000000</v>
      </c>
      <c r="AC11" s="7">
        <v>800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x14ac:dyDescent="0.3">
      <c r="A12" s="11">
        <v>6025</v>
      </c>
      <c r="B12" s="71" t="str">
        <f>IF(ISTEXT("SC-"&amp;VLOOKUP(A12,'Chart of Accounts'!$B$5:$C$50,2,FALSE)),"SC-"&amp;VLOOKUP(A12,'Chart of Accounts'!$B$5:$C$50,2,FALSE),"")</f>
        <v>SC-Registration &amp; Ticket Revenue</v>
      </c>
      <c r="C12" s="10"/>
      <c r="D12" s="10"/>
      <c r="E12" s="10"/>
      <c r="F12" s="10"/>
      <c r="G12" s="10"/>
      <c r="H12" s="10"/>
      <c r="I12" s="10"/>
      <c r="J12" s="10"/>
      <c r="K12" s="10"/>
      <c r="L12" s="10"/>
      <c r="M12" s="10"/>
      <c r="N12" s="10"/>
      <c r="O12" s="4">
        <f t="shared" si="0"/>
        <v>0</v>
      </c>
      <c r="T12" s="60" t="s">
        <v>37</v>
      </c>
      <c r="U12" s="60">
        <v>7008</v>
      </c>
      <c r="AA12" s="7" t="s">
        <v>190</v>
      </c>
      <c r="AB12" s="7" t="str">
        <f t="shared" si="1"/>
        <v>6025-000000</v>
      </c>
      <c r="AC12" s="7">
        <v>800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x14ac:dyDescent="0.3">
      <c r="A13" s="11">
        <v>6030</v>
      </c>
      <c r="B13" s="71" t="str">
        <f>IF(ISTEXT("SC-"&amp;VLOOKUP(A13,'Chart of Accounts'!$B$5:$C$50,2,FALSE)),"SC-"&amp;VLOOKUP(A13,'Chart of Accounts'!$B$5:$C$50,2,FALSE),"")</f>
        <v>SC-Sponsorship/Advertising Revenue</v>
      </c>
      <c r="C13" s="10"/>
      <c r="D13" s="10"/>
      <c r="E13" s="10"/>
      <c r="F13" s="10"/>
      <c r="G13" s="10"/>
      <c r="H13" s="10"/>
      <c r="I13" s="10"/>
      <c r="J13" s="10"/>
      <c r="K13" s="10"/>
      <c r="L13" s="10"/>
      <c r="M13" s="10"/>
      <c r="N13" s="10"/>
      <c r="O13" s="4">
        <f t="shared" si="0"/>
        <v>0</v>
      </c>
      <c r="T13" s="60" t="s">
        <v>39</v>
      </c>
      <c r="U13" s="60">
        <v>7010</v>
      </c>
      <c r="AA13" s="7" t="s">
        <v>190</v>
      </c>
      <c r="AB13" s="7" t="str">
        <f t="shared" si="1"/>
        <v>6030-000000</v>
      </c>
      <c r="AC13" s="7">
        <v>800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x14ac:dyDescent="0.3">
      <c r="A14" s="11">
        <v>6035</v>
      </c>
      <c r="B14" s="71" t="str">
        <f>IF(ISTEXT("SC-"&amp;VLOOKUP(A14,'Chart of Accounts'!$B$5:$C$50,2,FALSE)),"SC-"&amp;VLOOKUP(A14,'Chart of Accounts'!$B$5:$C$50,2,FALSE),"")</f>
        <v>SC-Raffle Revenue</v>
      </c>
      <c r="C14" s="10"/>
      <c r="D14" s="10"/>
      <c r="E14" s="10"/>
      <c r="F14" s="10"/>
      <c r="G14" s="10"/>
      <c r="H14" s="10"/>
      <c r="I14" s="10"/>
      <c r="J14" s="10"/>
      <c r="K14" s="10"/>
      <c r="L14" s="10"/>
      <c r="M14" s="10"/>
      <c r="N14" s="10"/>
      <c r="O14" s="4">
        <f t="shared" si="0"/>
        <v>0</v>
      </c>
      <c r="T14" s="60" t="s">
        <v>41</v>
      </c>
      <c r="U14" s="60">
        <v>7012</v>
      </c>
      <c r="AA14" s="7" t="s">
        <v>190</v>
      </c>
      <c r="AB14" s="7" t="str">
        <f t="shared" si="1"/>
        <v>6035-000000</v>
      </c>
      <c r="AC14" s="7">
        <v>800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x14ac:dyDescent="0.3">
      <c r="A15" s="11">
        <v>6050</v>
      </c>
      <c r="B15" s="71" t="str">
        <f>IF(ISTEXT("SC-"&amp;VLOOKUP(A15,'Chart of Accounts'!$B$5:$C$50,2,FALSE)),"SC-"&amp;VLOOKUP(A15,'Chart of Accounts'!$B$5:$C$50,2,FALSE),"")</f>
        <v>SC-Refunds - Registration &amp; Tickets</v>
      </c>
      <c r="C15" s="10"/>
      <c r="D15" s="10"/>
      <c r="E15" s="10"/>
      <c r="F15" s="10"/>
      <c r="G15" s="10"/>
      <c r="H15" s="10"/>
      <c r="I15" s="10"/>
      <c r="J15" s="10"/>
      <c r="K15" s="10"/>
      <c r="L15" s="10"/>
      <c r="M15" s="10"/>
      <c r="N15" s="10"/>
      <c r="O15" s="4">
        <f>-SUM(C15:N15)</f>
        <v>0</v>
      </c>
      <c r="T15" s="60" t="s">
        <v>43</v>
      </c>
      <c r="U15" s="60">
        <v>7014</v>
      </c>
      <c r="AA15" s="7" t="s">
        <v>190</v>
      </c>
      <c r="AB15" s="7" t="str">
        <f t="shared" si="1"/>
        <v>6050-000000</v>
      </c>
      <c r="AC15" s="7">
        <v>800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x14ac:dyDescent="0.3">
      <c r="A16" s="11">
        <v>6055</v>
      </c>
      <c r="B16" s="71" t="str">
        <f>IF(ISTEXT("SC-"&amp;VLOOKUP(A16,'Chart of Accounts'!$B$5:$C$50,2,FALSE)),"SC-"&amp;VLOOKUP(A16,'Chart of Accounts'!$B$5:$C$50,2,FALSE),"")</f>
        <v>SC-Refunds - Other</v>
      </c>
      <c r="C16" s="10"/>
      <c r="D16" s="10"/>
      <c r="E16" s="10"/>
      <c r="F16" s="10"/>
      <c r="G16" s="10"/>
      <c r="H16" s="10"/>
      <c r="I16" s="10"/>
      <c r="J16" s="10"/>
      <c r="K16" s="10"/>
      <c r="L16" s="10"/>
      <c r="M16" s="10"/>
      <c r="N16" s="10"/>
      <c r="O16" s="4">
        <f>-SUM(C16:N16)</f>
        <v>0</v>
      </c>
      <c r="T16" s="60" t="s">
        <v>45</v>
      </c>
      <c r="U16" s="60">
        <v>7016</v>
      </c>
      <c r="AA16" s="7" t="s">
        <v>190</v>
      </c>
      <c r="AB16" s="7" t="str">
        <f t="shared" si="1"/>
        <v>6055-000000</v>
      </c>
      <c r="AC16" s="7">
        <v>800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 thickBot="1" x14ac:dyDescent="0.35">
      <c r="A17" s="11"/>
      <c r="B17" s="65" t="s">
        <v>224</v>
      </c>
      <c r="C17" s="69">
        <f>SUM(C9:C14)-C15-C16</f>
        <v>0</v>
      </c>
      <c r="D17" s="69">
        <f t="shared" ref="D17:N17" si="4">SUM(D9:D14)-D15-D16</f>
        <v>0</v>
      </c>
      <c r="E17" s="69">
        <f t="shared" si="4"/>
        <v>0</v>
      </c>
      <c r="F17" s="69">
        <f t="shared" si="4"/>
        <v>0</v>
      </c>
      <c r="G17" s="69">
        <f t="shared" si="4"/>
        <v>0</v>
      </c>
      <c r="H17" s="69">
        <f t="shared" si="4"/>
        <v>0</v>
      </c>
      <c r="I17" s="69">
        <f t="shared" si="4"/>
        <v>0</v>
      </c>
      <c r="J17" s="69">
        <f t="shared" si="4"/>
        <v>0</v>
      </c>
      <c r="K17" s="69">
        <f t="shared" si="4"/>
        <v>0</v>
      </c>
      <c r="L17" s="69">
        <f t="shared" si="4"/>
        <v>0</v>
      </c>
      <c r="M17" s="69">
        <f t="shared" si="4"/>
        <v>0</v>
      </c>
      <c r="N17" s="69">
        <f t="shared" si="4"/>
        <v>0</v>
      </c>
      <c r="O17" s="69">
        <f>SUM(O9:O16)</f>
        <v>0</v>
      </c>
      <c r="T17" s="60" t="s">
        <v>47</v>
      </c>
      <c r="U17" s="60">
        <v>7018</v>
      </c>
    </row>
    <row r="18" spans="1:46" ht="21" thickTop="1" x14ac:dyDescent="0.3">
      <c r="A18" s="11"/>
      <c r="B18" s="65"/>
      <c r="C18" s="74"/>
      <c r="D18" s="74"/>
      <c r="E18" s="74"/>
      <c r="F18" s="74"/>
      <c r="G18" s="74"/>
      <c r="H18" s="74"/>
      <c r="I18" s="74"/>
      <c r="J18" s="74"/>
      <c r="K18" s="74"/>
      <c r="L18" s="74"/>
      <c r="M18" s="74"/>
      <c r="N18" s="74"/>
      <c r="O18" s="4"/>
      <c r="T18" s="60" t="s">
        <v>49</v>
      </c>
      <c r="U18" s="60">
        <v>7020</v>
      </c>
    </row>
    <row r="19" spans="1:46" ht="20.25" x14ac:dyDescent="0.3">
      <c r="A19" s="67" t="s">
        <v>296</v>
      </c>
      <c r="B19" s="68"/>
      <c r="C19" s="65"/>
      <c r="D19" s="4"/>
      <c r="E19" s="4"/>
      <c r="F19" s="4"/>
      <c r="G19" s="4"/>
      <c r="H19" s="4"/>
      <c r="I19" s="4"/>
      <c r="J19" s="4"/>
      <c r="K19" s="4"/>
      <c r="L19" s="4"/>
      <c r="M19" s="4"/>
      <c r="N19" s="4"/>
      <c r="O19" s="4"/>
      <c r="T19" s="60" t="s">
        <v>51</v>
      </c>
      <c r="U19" s="60">
        <v>7022</v>
      </c>
      <c r="AA19" s="7"/>
      <c r="AB19" s="7"/>
      <c r="AC19" s="7"/>
      <c r="AD19" s="7"/>
      <c r="AE19" s="7"/>
      <c r="AF19" s="7"/>
      <c r="AG19" s="7"/>
      <c r="AH19" s="7"/>
      <c r="AI19" s="7"/>
      <c r="AJ19" s="7"/>
      <c r="AK19" s="7"/>
      <c r="AL19" s="7"/>
      <c r="AM19" s="7"/>
      <c r="AN19" s="7"/>
      <c r="AO19" s="7"/>
      <c r="AP19" s="7"/>
      <c r="AQ19" s="7"/>
      <c r="AR19" s="7"/>
      <c r="AS19" s="7"/>
      <c r="AT19" s="7"/>
    </row>
    <row r="20" spans="1:46" ht="20.25" x14ac:dyDescent="0.3">
      <c r="A20" s="11">
        <v>7006</v>
      </c>
      <c r="B20" s="71" t="str">
        <f>IF(ISTEXT("SC Area-"&amp;VLOOKUP(A20,'Chart of Accounts'!$B$5:$C$50,2,FALSE)),"SC Area-"&amp;VLOOKUP(A20,'Chart of Accounts'!$B$5:$C$50,2,FALSE),"")</f>
        <v>SC Area-Educational Materials</v>
      </c>
      <c r="C20" s="10"/>
      <c r="D20" s="10"/>
      <c r="E20" s="10"/>
      <c r="F20" s="10"/>
      <c r="G20" s="10"/>
      <c r="H20" s="10"/>
      <c r="I20" s="192"/>
      <c r="J20" s="10"/>
      <c r="K20" s="10"/>
      <c r="L20" s="10"/>
      <c r="M20" s="10"/>
      <c r="N20" s="10"/>
      <c r="O20" s="4">
        <f t="shared" ref="O20:O28" si="5">SUM(C20:N20)</f>
        <v>0</v>
      </c>
      <c r="T20" s="60" t="s">
        <v>53</v>
      </c>
      <c r="U20" s="60">
        <v>7024</v>
      </c>
      <c r="AA20" s="7" t="s">
        <v>190</v>
      </c>
      <c r="AB20" s="7" t="str">
        <f t="shared" ref="AB20:AB24" si="6">IF(A20="","",A20&amp;"-000000")</f>
        <v>7006-000000</v>
      </c>
      <c r="AC20" s="7">
        <v>801</v>
      </c>
      <c r="AD20" s="7" t="str">
        <f t="shared" si="2"/>
        <v>035</v>
      </c>
      <c r="AE20" s="7"/>
      <c r="AF20" s="7"/>
      <c r="AG20" s="7">
        <v>110</v>
      </c>
      <c r="AH20" s="7" t="str">
        <f>Summary!$B$2</f>
        <v>USD</v>
      </c>
      <c r="AI20" s="7">
        <f t="shared" ref="AI20:AI28" si="7">IF(C20="",0,C20)</f>
        <v>0</v>
      </c>
      <c r="AJ20" s="7">
        <f t="shared" ref="AJ20:AJ28" si="8">IF(D20="",0,D20)</f>
        <v>0</v>
      </c>
      <c r="AK20" s="7">
        <f t="shared" ref="AK20:AK28" si="9">IF(E20="",0,E20)</f>
        <v>0</v>
      </c>
      <c r="AL20" s="7">
        <f t="shared" ref="AL20:AL28" si="10">IF(F20="",0,F20)</f>
        <v>0</v>
      </c>
      <c r="AM20" s="7">
        <f t="shared" ref="AM20:AM28" si="11">IF(G20="",0,G20)</f>
        <v>0</v>
      </c>
      <c r="AN20" s="7">
        <f t="shared" ref="AN20:AN28" si="12">IF(H20="",0,H20)</f>
        <v>0</v>
      </c>
      <c r="AO20" s="7">
        <f t="shared" ref="AO20:AO28" si="13">IF(I20="",0,I20)</f>
        <v>0</v>
      </c>
      <c r="AP20" s="7">
        <f t="shared" ref="AP20:AP28" si="14">IF(J20="",0,J20)</f>
        <v>0</v>
      </c>
      <c r="AQ20" s="7">
        <f t="shared" ref="AQ20:AQ28" si="15">IF(K20="",0,K20)</f>
        <v>0</v>
      </c>
      <c r="AR20" s="7">
        <f t="shared" ref="AR20:AR28" si="16">IF(L20="",0,L20)</f>
        <v>0</v>
      </c>
      <c r="AS20" s="7">
        <f t="shared" ref="AS20:AS28" si="17">IF(M20="",0,M20)</f>
        <v>0</v>
      </c>
      <c r="AT20" s="7">
        <f t="shared" ref="AT20:AT28" si="18">IF(N20="",0,N20)</f>
        <v>0</v>
      </c>
    </row>
    <row r="21" spans="1:46" ht="18.75" customHeight="1" x14ac:dyDescent="0.3">
      <c r="A21" s="78">
        <v>7010</v>
      </c>
      <c r="B21" s="71" t="str">
        <f>IF(ISTEXT("SC Area-"&amp;VLOOKUP(A21,'Chart of Accounts'!$B$5:$C$50,2,FALSE)),"SC Area-"&amp;VLOOKUP(A21,'Chart of Accounts'!$B$5:$C$50,2,FALSE),"")</f>
        <v>SC Area-Awards Expense (Trophies, Plaques, Ribbons &amp; Certificates)</v>
      </c>
      <c r="C21" s="10"/>
      <c r="D21" s="10"/>
      <c r="E21" s="10"/>
      <c r="F21" s="10"/>
      <c r="G21" s="10"/>
      <c r="H21" s="10"/>
      <c r="I21" s="192">
        <f>27*6*5</f>
        <v>810</v>
      </c>
      <c r="J21" s="10"/>
      <c r="K21" s="10"/>
      <c r="L21" s="10"/>
      <c r="M21" s="10"/>
      <c r="N21" s="10"/>
      <c r="O21" s="4">
        <f t="shared" si="5"/>
        <v>810</v>
      </c>
      <c r="T21" s="60" t="s">
        <v>55</v>
      </c>
      <c r="U21" s="60">
        <v>7026</v>
      </c>
      <c r="AA21" s="7" t="s">
        <v>190</v>
      </c>
      <c r="AB21" s="7" t="str">
        <f t="shared" si="6"/>
        <v>7010-000000</v>
      </c>
      <c r="AC21" s="7">
        <v>801</v>
      </c>
      <c r="AD21" s="7" t="str">
        <f t="shared" si="2"/>
        <v>035</v>
      </c>
      <c r="AE21" s="7"/>
      <c r="AF21" s="7"/>
      <c r="AG21" s="7">
        <v>110</v>
      </c>
      <c r="AH21" s="7" t="str">
        <f>Summary!$B$2</f>
        <v>USD</v>
      </c>
      <c r="AI21" s="7">
        <f t="shared" si="7"/>
        <v>0</v>
      </c>
      <c r="AJ21" s="7">
        <f t="shared" si="8"/>
        <v>0</v>
      </c>
      <c r="AK21" s="7">
        <f t="shared" si="9"/>
        <v>0</v>
      </c>
      <c r="AL21" s="7">
        <f t="shared" si="10"/>
        <v>0</v>
      </c>
      <c r="AM21" s="7">
        <f t="shared" si="11"/>
        <v>0</v>
      </c>
      <c r="AN21" s="7">
        <f t="shared" si="12"/>
        <v>0</v>
      </c>
      <c r="AO21" s="7">
        <f t="shared" si="13"/>
        <v>810</v>
      </c>
      <c r="AP21" s="7">
        <f t="shared" si="14"/>
        <v>0</v>
      </c>
      <c r="AQ21" s="7">
        <f t="shared" si="15"/>
        <v>0</v>
      </c>
      <c r="AR21" s="7">
        <f t="shared" si="16"/>
        <v>0</v>
      </c>
      <c r="AS21" s="7">
        <f t="shared" si="17"/>
        <v>0</v>
      </c>
      <c r="AT21" s="7">
        <f t="shared" si="18"/>
        <v>0</v>
      </c>
    </row>
    <row r="22" spans="1:46" ht="20.25" x14ac:dyDescent="0.3">
      <c r="A22" s="11">
        <v>7012</v>
      </c>
      <c r="B22" s="71" t="str">
        <f>IF(ISTEXT("SC Area-"&amp;VLOOKUP(A22,'Chart of Accounts'!$B$5:$C$50,2,FALSE)),"SC Area-"&amp;VLOOKUP(A22,'Chart of Accounts'!$B$5:$C$50,2,FALSE),"")</f>
        <v>SC Area-Supplies &amp; Stationery Expense</v>
      </c>
      <c r="C22" s="10"/>
      <c r="D22" s="10"/>
      <c r="E22" s="10"/>
      <c r="F22" s="10"/>
      <c r="G22" s="10"/>
      <c r="H22" s="10"/>
      <c r="I22" s="192"/>
      <c r="J22" s="10"/>
      <c r="K22" s="10"/>
      <c r="L22" s="10"/>
      <c r="M22" s="10"/>
      <c r="N22" s="10"/>
      <c r="O22" s="4">
        <f t="shared" si="5"/>
        <v>0</v>
      </c>
      <c r="T22" s="60" t="s">
        <v>57</v>
      </c>
      <c r="U22" s="60">
        <v>7028</v>
      </c>
      <c r="AA22" s="7" t="s">
        <v>190</v>
      </c>
      <c r="AB22" s="7" t="str">
        <f t="shared" si="6"/>
        <v>7012-000000</v>
      </c>
      <c r="AC22" s="7">
        <v>801</v>
      </c>
      <c r="AD22" s="7" t="str">
        <f t="shared" si="2"/>
        <v>035</v>
      </c>
      <c r="AE22" s="7"/>
      <c r="AF22" s="7"/>
      <c r="AG22" s="7">
        <v>110</v>
      </c>
      <c r="AH22" s="7" t="str">
        <f>Summary!$B$2</f>
        <v>USD</v>
      </c>
      <c r="AI22" s="7">
        <f t="shared" si="7"/>
        <v>0</v>
      </c>
      <c r="AJ22" s="7">
        <f t="shared" si="8"/>
        <v>0</v>
      </c>
      <c r="AK22" s="7">
        <f t="shared" si="9"/>
        <v>0</v>
      </c>
      <c r="AL22" s="7">
        <f t="shared" si="10"/>
        <v>0</v>
      </c>
      <c r="AM22" s="7">
        <f t="shared" si="11"/>
        <v>0</v>
      </c>
      <c r="AN22" s="7">
        <f t="shared" si="12"/>
        <v>0</v>
      </c>
      <c r="AO22" s="7">
        <f t="shared" si="13"/>
        <v>0</v>
      </c>
      <c r="AP22" s="7">
        <f t="shared" si="14"/>
        <v>0</v>
      </c>
      <c r="AQ22" s="7">
        <f t="shared" si="15"/>
        <v>0</v>
      </c>
      <c r="AR22" s="7">
        <f t="shared" si="16"/>
        <v>0</v>
      </c>
      <c r="AS22" s="7">
        <f t="shared" si="17"/>
        <v>0</v>
      </c>
      <c r="AT22" s="7">
        <f t="shared" si="18"/>
        <v>0</v>
      </c>
    </row>
    <row r="23" spans="1:46" ht="20.25" x14ac:dyDescent="0.3">
      <c r="A23" s="11">
        <v>7014</v>
      </c>
      <c r="B23" s="71" t="str">
        <f>IF(ISTEXT("SC Area-"&amp;VLOOKUP(A23,'Chart of Accounts'!$B$5:$C$50,2,FALSE)),"SC Area-"&amp;VLOOKUP(A23,'Chart of Accounts'!$B$5:$C$50,2,FALSE),"")</f>
        <v>SC Area-Room Rental Event Expense</v>
      </c>
      <c r="C23" s="10"/>
      <c r="D23" s="10"/>
      <c r="E23" s="10"/>
      <c r="F23" s="10"/>
      <c r="G23" s="10"/>
      <c r="H23" s="10"/>
      <c r="I23" s="192"/>
      <c r="J23" s="10"/>
      <c r="K23" s="10"/>
      <c r="L23" s="10"/>
      <c r="M23" s="10"/>
      <c r="N23" s="10"/>
      <c r="O23" s="4">
        <f t="shared" si="5"/>
        <v>0</v>
      </c>
      <c r="T23" s="60" t="s">
        <v>59</v>
      </c>
      <c r="U23" s="60">
        <v>7030</v>
      </c>
      <c r="AA23" s="7" t="s">
        <v>190</v>
      </c>
      <c r="AB23" s="7" t="str">
        <f t="shared" si="6"/>
        <v>7014-000000</v>
      </c>
      <c r="AC23" s="7">
        <v>801</v>
      </c>
      <c r="AD23" s="7" t="str">
        <f t="shared" si="2"/>
        <v>035</v>
      </c>
      <c r="AE23" s="7"/>
      <c r="AF23" s="7"/>
      <c r="AG23" s="7">
        <v>110</v>
      </c>
      <c r="AH23" s="7" t="str">
        <f>Summary!$B$2</f>
        <v>USD</v>
      </c>
      <c r="AI23" s="7">
        <f t="shared" si="7"/>
        <v>0</v>
      </c>
      <c r="AJ23" s="7">
        <f t="shared" si="8"/>
        <v>0</v>
      </c>
      <c r="AK23" s="7">
        <f t="shared" si="9"/>
        <v>0</v>
      </c>
      <c r="AL23" s="7">
        <f t="shared" si="10"/>
        <v>0</v>
      </c>
      <c r="AM23" s="7">
        <f t="shared" si="11"/>
        <v>0</v>
      </c>
      <c r="AN23" s="7">
        <f t="shared" si="12"/>
        <v>0</v>
      </c>
      <c r="AO23" s="7">
        <f t="shared" si="13"/>
        <v>0</v>
      </c>
      <c r="AP23" s="7">
        <f t="shared" si="14"/>
        <v>0</v>
      </c>
      <c r="AQ23" s="7">
        <f t="shared" si="15"/>
        <v>0</v>
      </c>
      <c r="AR23" s="7">
        <f t="shared" si="16"/>
        <v>0</v>
      </c>
      <c r="AS23" s="7">
        <f t="shared" si="17"/>
        <v>0</v>
      </c>
      <c r="AT23" s="7">
        <f t="shared" si="18"/>
        <v>0</v>
      </c>
    </row>
    <row r="24" spans="1:46" ht="20.25" x14ac:dyDescent="0.3">
      <c r="A24" s="11">
        <v>7086</v>
      </c>
      <c r="B24" s="71" t="str">
        <f>IF(ISTEXT("SC Area-"&amp;VLOOKUP(A24,'Chart of Accounts'!$B$5:$C$50,2,FALSE)),"SC Area-"&amp;VLOOKUP(A24,'Chart of Accounts'!$B$5:$C$50,2,FALSE),"")</f>
        <v>SC Area-Miscellaneous Expenses</v>
      </c>
      <c r="C24" s="10"/>
      <c r="D24" s="10"/>
      <c r="E24" s="10"/>
      <c r="F24" s="10"/>
      <c r="G24" s="10"/>
      <c r="H24" s="10"/>
      <c r="I24" s="192"/>
      <c r="J24" s="10"/>
      <c r="K24" s="10"/>
      <c r="L24" s="10"/>
      <c r="M24" s="10"/>
      <c r="N24" s="10"/>
      <c r="O24" s="4">
        <f t="shared" si="5"/>
        <v>0</v>
      </c>
      <c r="T24" s="60" t="s">
        <v>63</v>
      </c>
      <c r="U24" s="60">
        <v>7034</v>
      </c>
      <c r="AA24" s="7" t="s">
        <v>190</v>
      </c>
      <c r="AB24" s="7" t="str">
        <f t="shared" si="6"/>
        <v>7086-000000</v>
      </c>
      <c r="AC24" s="7">
        <v>801</v>
      </c>
      <c r="AD24" s="7" t="str">
        <f t="shared" si="2"/>
        <v>035</v>
      </c>
      <c r="AE24" s="7"/>
      <c r="AF24" s="7"/>
      <c r="AG24" s="7">
        <v>110</v>
      </c>
      <c r="AH24" s="7" t="str">
        <f>Summary!$B$2</f>
        <v>USD</v>
      </c>
      <c r="AI24" s="7">
        <f t="shared" si="7"/>
        <v>0</v>
      </c>
      <c r="AJ24" s="7">
        <f t="shared" si="8"/>
        <v>0</v>
      </c>
      <c r="AK24" s="7">
        <f t="shared" si="9"/>
        <v>0</v>
      </c>
      <c r="AL24" s="7">
        <f t="shared" si="10"/>
        <v>0</v>
      </c>
      <c r="AM24" s="7">
        <f t="shared" si="11"/>
        <v>0</v>
      </c>
      <c r="AN24" s="7">
        <f t="shared" si="12"/>
        <v>0</v>
      </c>
      <c r="AO24" s="7">
        <f t="shared" si="13"/>
        <v>0</v>
      </c>
      <c r="AP24" s="7">
        <f t="shared" si="14"/>
        <v>0</v>
      </c>
      <c r="AQ24" s="7">
        <f t="shared" si="15"/>
        <v>0</v>
      </c>
      <c r="AR24" s="7">
        <f t="shared" si="16"/>
        <v>0</v>
      </c>
      <c r="AS24" s="7">
        <f t="shared" si="17"/>
        <v>0</v>
      </c>
      <c r="AT24" s="7">
        <f t="shared" si="18"/>
        <v>0</v>
      </c>
    </row>
    <row r="25" spans="1:46" ht="20.25" x14ac:dyDescent="0.3">
      <c r="A25" s="11">
        <v>7090</v>
      </c>
      <c r="B25" s="71" t="str">
        <f>IF(ISTEXT("SC Area-"&amp;VLOOKUP(A25,'Chart of Accounts'!$B$5:$C$61,2,FALSE)),"SC Area-"&amp;VLOOKUP(A25,'Chart of Accounts'!$B$5:$C$61,2,FALSE),"")</f>
        <v>SC Area-Equipment Rental</v>
      </c>
      <c r="C25" s="10"/>
      <c r="D25" s="10"/>
      <c r="E25" s="10"/>
      <c r="F25" s="10"/>
      <c r="G25" s="10"/>
      <c r="H25" s="10"/>
      <c r="I25" s="192"/>
      <c r="J25" s="10"/>
      <c r="K25" s="10"/>
      <c r="L25" s="10"/>
      <c r="M25" s="10"/>
      <c r="N25" s="10"/>
      <c r="O25" s="4">
        <f t="shared" si="5"/>
        <v>0</v>
      </c>
      <c r="T25" s="60" t="s">
        <v>65</v>
      </c>
      <c r="U25" s="60">
        <v>7036</v>
      </c>
      <c r="AA25" s="7" t="s">
        <v>190</v>
      </c>
      <c r="AB25" s="7" t="str">
        <f>IF(A25="","",A25&amp;"-000000")</f>
        <v>7090-000000</v>
      </c>
      <c r="AC25" s="7">
        <v>801</v>
      </c>
      <c r="AD25" s="7" t="str">
        <f t="shared" si="2"/>
        <v>035</v>
      </c>
      <c r="AE25" s="7"/>
      <c r="AF25" s="7"/>
      <c r="AG25" s="7">
        <v>110</v>
      </c>
      <c r="AH25" s="7" t="str">
        <f>Summary!$B$2</f>
        <v>USD</v>
      </c>
      <c r="AI25" s="7">
        <f t="shared" si="7"/>
        <v>0</v>
      </c>
      <c r="AJ25" s="7">
        <f t="shared" si="8"/>
        <v>0</v>
      </c>
      <c r="AK25" s="7">
        <f t="shared" si="9"/>
        <v>0</v>
      </c>
      <c r="AL25" s="7">
        <f t="shared" si="10"/>
        <v>0</v>
      </c>
      <c r="AM25" s="7">
        <f t="shared" si="11"/>
        <v>0</v>
      </c>
      <c r="AN25" s="7">
        <f t="shared" si="12"/>
        <v>0</v>
      </c>
      <c r="AO25" s="7">
        <f t="shared" si="13"/>
        <v>0</v>
      </c>
      <c r="AP25" s="7">
        <f t="shared" si="14"/>
        <v>0</v>
      </c>
      <c r="AQ25" s="7">
        <f t="shared" si="15"/>
        <v>0</v>
      </c>
      <c r="AR25" s="7">
        <f t="shared" si="16"/>
        <v>0</v>
      </c>
      <c r="AS25" s="7">
        <f t="shared" si="17"/>
        <v>0</v>
      </c>
      <c r="AT25" s="7">
        <f t="shared" si="18"/>
        <v>0</v>
      </c>
    </row>
    <row r="26" spans="1:46" ht="20.25" x14ac:dyDescent="0.3">
      <c r="A26" s="21"/>
      <c r="B26" s="71" t="str">
        <f>IF(ISTEXT("SC-"&amp;VLOOKUP(A26,'Chart of Accounts'!$B$5:$C$54,2,FALSE)),"SC-"&amp;VLOOKUP(A26,'Chart of Accounts'!$B$5:$C$61,2,FALSE),"")</f>
        <v/>
      </c>
      <c r="C26" s="10"/>
      <c r="D26" s="10"/>
      <c r="E26" s="10"/>
      <c r="F26" s="10"/>
      <c r="G26" s="10"/>
      <c r="H26" s="10"/>
      <c r="I26" s="192"/>
      <c r="J26" s="10"/>
      <c r="K26" s="10"/>
      <c r="L26" s="10"/>
      <c r="M26" s="10"/>
      <c r="N26" s="10"/>
      <c r="O26" s="4">
        <f t="shared" si="5"/>
        <v>0</v>
      </c>
      <c r="T26" s="60" t="s">
        <v>67</v>
      </c>
      <c r="U26" s="60">
        <v>7038</v>
      </c>
      <c r="AA26" s="7" t="s">
        <v>190</v>
      </c>
      <c r="AB26" s="7" t="str">
        <f t="shared" ref="AB26:AB27" si="19">IF(A26="","",A26&amp;"-000000")</f>
        <v/>
      </c>
      <c r="AC26" s="7">
        <v>801</v>
      </c>
      <c r="AD26" s="7" t="str">
        <f t="shared" si="2"/>
        <v>035</v>
      </c>
      <c r="AE26" s="7"/>
      <c r="AF26" s="7"/>
      <c r="AG26" s="7">
        <v>110</v>
      </c>
      <c r="AH26" s="7" t="str">
        <f>Summary!$B$2</f>
        <v>USD</v>
      </c>
      <c r="AI26" s="7">
        <f t="shared" si="7"/>
        <v>0</v>
      </c>
      <c r="AJ26" s="7">
        <f t="shared" si="8"/>
        <v>0</v>
      </c>
      <c r="AK26" s="7">
        <f t="shared" si="9"/>
        <v>0</v>
      </c>
      <c r="AL26" s="7">
        <f t="shared" si="10"/>
        <v>0</v>
      </c>
      <c r="AM26" s="7">
        <f t="shared" si="11"/>
        <v>0</v>
      </c>
      <c r="AN26" s="7">
        <f t="shared" si="12"/>
        <v>0</v>
      </c>
      <c r="AO26" s="7">
        <f t="shared" si="13"/>
        <v>0</v>
      </c>
      <c r="AP26" s="7">
        <f t="shared" si="14"/>
        <v>0</v>
      </c>
      <c r="AQ26" s="7">
        <f t="shared" si="15"/>
        <v>0</v>
      </c>
      <c r="AR26" s="7">
        <f t="shared" si="16"/>
        <v>0</v>
      </c>
      <c r="AS26" s="7">
        <f t="shared" si="17"/>
        <v>0</v>
      </c>
      <c r="AT26" s="7">
        <f t="shared" si="18"/>
        <v>0</v>
      </c>
    </row>
    <row r="27" spans="1:46" ht="20.25" x14ac:dyDescent="0.3">
      <c r="A27" s="21"/>
      <c r="B27" s="71" t="str">
        <f>IF(ISTEXT("SC-"&amp;VLOOKUP(A27,'Chart of Accounts'!$B$5:$C$54,2,FALSE)),"SC-"&amp;VLOOKUP(A27,'Chart of Accounts'!$B$5:$C$54,2,FALSE),"")</f>
        <v/>
      </c>
      <c r="C27" s="10"/>
      <c r="D27" s="10"/>
      <c r="E27" s="10"/>
      <c r="F27" s="10"/>
      <c r="G27" s="10"/>
      <c r="H27" s="10"/>
      <c r="I27" s="10"/>
      <c r="J27" s="10"/>
      <c r="K27" s="10"/>
      <c r="L27" s="10"/>
      <c r="M27" s="10"/>
      <c r="N27" s="10"/>
      <c r="O27" s="4">
        <f t="shared" si="5"/>
        <v>0</v>
      </c>
      <c r="T27" s="60" t="s">
        <v>69</v>
      </c>
      <c r="U27" s="60">
        <v>7040</v>
      </c>
      <c r="AA27" s="7" t="s">
        <v>190</v>
      </c>
      <c r="AB27" s="7" t="str">
        <f t="shared" si="19"/>
        <v/>
      </c>
      <c r="AC27" s="7">
        <v>801</v>
      </c>
      <c r="AD27" s="7" t="str">
        <f t="shared" si="2"/>
        <v>035</v>
      </c>
      <c r="AE27" s="7"/>
      <c r="AF27" s="7"/>
      <c r="AG27" s="7">
        <v>110</v>
      </c>
      <c r="AH27" s="7" t="str">
        <f>Summary!$B$2</f>
        <v>USD</v>
      </c>
      <c r="AI27" s="7">
        <f t="shared" si="7"/>
        <v>0</v>
      </c>
      <c r="AJ27" s="7">
        <f t="shared" si="8"/>
        <v>0</v>
      </c>
      <c r="AK27" s="7">
        <f t="shared" si="9"/>
        <v>0</v>
      </c>
      <c r="AL27" s="7">
        <f t="shared" si="10"/>
        <v>0</v>
      </c>
      <c r="AM27" s="7">
        <f t="shared" si="11"/>
        <v>0</v>
      </c>
      <c r="AN27" s="7">
        <f t="shared" si="12"/>
        <v>0</v>
      </c>
      <c r="AO27" s="7">
        <f t="shared" si="13"/>
        <v>0</v>
      </c>
      <c r="AP27" s="7">
        <f t="shared" si="14"/>
        <v>0</v>
      </c>
      <c r="AQ27" s="7">
        <f t="shared" si="15"/>
        <v>0</v>
      </c>
      <c r="AR27" s="7">
        <f t="shared" si="16"/>
        <v>0</v>
      </c>
      <c r="AS27" s="7">
        <f t="shared" si="17"/>
        <v>0</v>
      </c>
      <c r="AT27" s="7">
        <f t="shared" si="18"/>
        <v>0</v>
      </c>
    </row>
    <row r="28" spans="1:46" ht="20.25" x14ac:dyDescent="0.3">
      <c r="A28" s="21"/>
      <c r="B28" s="71" t="str">
        <f>IF(ISTEXT("SC-"&amp;VLOOKUP(A28,'Chart of Accounts'!$B$5:$C$54,2,FALSE)),"SC-"&amp;VLOOKUP(A28,'Chart of Accounts'!$B$5:$C$54,2,FALSE),"")</f>
        <v/>
      </c>
      <c r="C28" s="10"/>
      <c r="D28" s="10"/>
      <c r="E28" s="10"/>
      <c r="F28" s="10"/>
      <c r="G28" s="10"/>
      <c r="H28" s="10"/>
      <c r="I28" s="10"/>
      <c r="J28" s="10"/>
      <c r="K28" s="10"/>
      <c r="L28" s="10"/>
      <c r="M28" s="10"/>
      <c r="N28" s="10"/>
      <c r="O28" s="4">
        <f t="shared" si="5"/>
        <v>0</v>
      </c>
      <c r="T28" s="60" t="s">
        <v>71</v>
      </c>
      <c r="U28" s="60">
        <v>7042</v>
      </c>
      <c r="AA28" s="7" t="s">
        <v>190</v>
      </c>
      <c r="AB28" s="7" t="str">
        <f>IF(A28="","",A28&amp;"-000000")</f>
        <v/>
      </c>
      <c r="AC28" s="7">
        <v>801</v>
      </c>
      <c r="AD28" s="7" t="str">
        <f t="shared" si="2"/>
        <v>035</v>
      </c>
      <c r="AE28" s="7"/>
      <c r="AF28" s="7"/>
      <c r="AG28" s="7">
        <v>110</v>
      </c>
      <c r="AH28" s="7" t="str">
        <f>Summary!$B$2</f>
        <v>USD</v>
      </c>
      <c r="AI28" s="7">
        <f t="shared" si="7"/>
        <v>0</v>
      </c>
      <c r="AJ28" s="7">
        <f t="shared" si="8"/>
        <v>0</v>
      </c>
      <c r="AK28" s="7">
        <f t="shared" si="9"/>
        <v>0</v>
      </c>
      <c r="AL28" s="7">
        <f t="shared" si="10"/>
        <v>0</v>
      </c>
      <c r="AM28" s="7">
        <f t="shared" si="11"/>
        <v>0</v>
      </c>
      <c r="AN28" s="7">
        <f t="shared" si="12"/>
        <v>0</v>
      </c>
      <c r="AO28" s="7">
        <f t="shared" si="13"/>
        <v>0</v>
      </c>
      <c r="AP28" s="7">
        <f t="shared" si="14"/>
        <v>0</v>
      </c>
      <c r="AQ28" s="7">
        <f t="shared" si="15"/>
        <v>0</v>
      </c>
      <c r="AR28" s="7">
        <f t="shared" si="16"/>
        <v>0</v>
      </c>
      <c r="AS28" s="7">
        <f t="shared" si="17"/>
        <v>0</v>
      </c>
      <c r="AT28" s="7">
        <f t="shared" si="18"/>
        <v>0</v>
      </c>
    </row>
    <row r="29" spans="1:46" ht="21" thickBot="1" x14ac:dyDescent="0.35">
      <c r="A29" s="11"/>
      <c r="B29" s="65" t="s">
        <v>130</v>
      </c>
      <c r="C29" s="69">
        <f t="shared" ref="C29:O29" si="20">SUM(C20:C28)</f>
        <v>0</v>
      </c>
      <c r="D29" s="69">
        <f t="shared" si="20"/>
        <v>0</v>
      </c>
      <c r="E29" s="69">
        <f t="shared" si="20"/>
        <v>0</v>
      </c>
      <c r="F29" s="69">
        <f t="shared" si="20"/>
        <v>0</v>
      </c>
      <c r="G29" s="69">
        <f t="shared" si="20"/>
        <v>0</v>
      </c>
      <c r="H29" s="69">
        <f t="shared" si="20"/>
        <v>0</v>
      </c>
      <c r="I29" s="69">
        <f t="shared" si="20"/>
        <v>810</v>
      </c>
      <c r="J29" s="69">
        <f t="shared" si="20"/>
        <v>0</v>
      </c>
      <c r="K29" s="69">
        <f t="shared" si="20"/>
        <v>0</v>
      </c>
      <c r="L29" s="69">
        <f t="shared" si="20"/>
        <v>0</v>
      </c>
      <c r="M29" s="69">
        <f t="shared" si="20"/>
        <v>0</v>
      </c>
      <c r="N29" s="69">
        <f t="shared" si="20"/>
        <v>0</v>
      </c>
      <c r="O29" s="69">
        <f t="shared" si="20"/>
        <v>810</v>
      </c>
      <c r="T29" s="60" t="s">
        <v>72</v>
      </c>
      <c r="U29" s="60">
        <v>7044</v>
      </c>
    </row>
    <row r="30" spans="1:46" ht="20.25" customHeight="1" thickTop="1" x14ac:dyDescent="0.3">
      <c r="A30" s="11"/>
      <c r="B30" s="65"/>
      <c r="C30" s="4"/>
      <c r="D30" s="4"/>
      <c r="E30" s="4"/>
      <c r="F30" s="4"/>
      <c r="G30" s="4"/>
      <c r="H30" s="4"/>
      <c r="I30" s="4"/>
      <c r="J30" s="4"/>
      <c r="K30" s="4"/>
      <c r="L30" s="4"/>
      <c r="M30" s="4"/>
      <c r="N30" s="4"/>
      <c r="O30" s="4"/>
    </row>
    <row r="31" spans="1:46" ht="20.25" customHeight="1" x14ac:dyDescent="0.3">
      <c r="A31" s="67" t="s">
        <v>297</v>
      </c>
      <c r="B31" s="68"/>
      <c r="C31" s="65"/>
      <c r="D31" s="4"/>
      <c r="E31" s="4"/>
      <c r="F31" s="4"/>
      <c r="G31" s="4"/>
      <c r="H31" s="4"/>
      <c r="I31" s="4"/>
      <c r="J31" s="4"/>
      <c r="K31" s="4"/>
      <c r="L31" s="4"/>
      <c r="M31" s="4"/>
      <c r="N31" s="4"/>
      <c r="O31" s="4"/>
      <c r="T31" s="60" t="s">
        <v>51</v>
      </c>
      <c r="U31" s="60">
        <v>7022</v>
      </c>
      <c r="AA31" s="7"/>
      <c r="AB31" s="7"/>
      <c r="AC31" s="7"/>
      <c r="AD31" s="7"/>
      <c r="AE31" s="7"/>
      <c r="AF31" s="7"/>
      <c r="AG31" s="7"/>
      <c r="AH31" s="7"/>
      <c r="AI31" s="7"/>
      <c r="AJ31" s="7"/>
      <c r="AK31" s="7"/>
      <c r="AL31" s="7"/>
      <c r="AM31" s="7"/>
      <c r="AN31" s="7"/>
      <c r="AO31" s="7"/>
      <c r="AP31" s="7"/>
      <c r="AQ31" s="7"/>
      <c r="AR31" s="7"/>
      <c r="AS31" s="7"/>
      <c r="AT31" s="7"/>
    </row>
    <row r="32" spans="1:46" ht="20.25" customHeight="1" x14ac:dyDescent="0.3">
      <c r="A32" s="11">
        <v>7006</v>
      </c>
      <c r="B32" s="71" t="str">
        <f>IF(ISTEXT("SC Division-"&amp;VLOOKUP(A32,'Chart of Accounts'!$B$5:$C$50,2,FALSE)),"SC Division-"&amp;VLOOKUP(A32,'Chart of Accounts'!$B$5:$C$50,2,FALSE),"")</f>
        <v>SC Division-Educational Materials</v>
      </c>
      <c r="C32" s="10"/>
      <c r="D32" s="10"/>
      <c r="E32" s="10"/>
      <c r="F32" s="10"/>
      <c r="G32" s="10"/>
      <c r="H32" s="10"/>
      <c r="I32" s="193"/>
      <c r="J32" s="10"/>
      <c r="K32" s="10"/>
      <c r="L32" s="10"/>
      <c r="M32" s="10"/>
      <c r="N32" s="10"/>
      <c r="O32" s="4">
        <f t="shared" ref="O32:O40" si="21">SUM(C32:N32)</f>
        <v>0</v>
      </c>
      <c r="T32" s="60" t="s">
        <v>53</v>
      </c>
      <c r="U32" s="60">
        <v>7024</v>
      </c>
      <c r="AA32" s="7" t="s">
        <v>190</v>
      </c>
      <c r="AB32" s="7" t="str">
        <f t="shared" ref="AB32:AB36" si="22">IF(A32="","",A32&amp;"-000000")</f>
        <v>7006-000000</v>
      </c>
      <c r="AC32" s="7">
        <v>802</v>
      </c>
      <c r="AD32" s="7" t="str">
        <f t="shared" si="2"/>
        <v>035</v>
      </c>
      <c r="AE32" s="7"/>
      <c r="AF32" s="7"/>
      <c r="AG32" s="7">
        <v>110</v>
      </c>
      <c r="AH32" s="7" t="str">
        <f>Summary!$B$2</f>
        <v>USD</v>
      </c>
      <c r="AI32" s="7">
        <f t="shared" ref="AI32:AI40" si="23">IF(C32="",0,C32)</f>
        <v>0</v>
      </c>
      <c r="AJ32" s="7">
        <f t="shared" ref="AJ32:AJ40" si="24">IF(D32="",0,D32)</f>
        <v>0</v>
      </c>
      <c r="AK32" s="7">
        <f t="shared" ref="AK32:AK40" si="25">IF(E32="",0,E32)</f>
        <v>0</v>
      </c>
      <c r="AL32" s="7">
        <f t="shared" ref="AL32:AL40" si="26">IF(F32="",0,F32)</f>
        <v>0</v>
      </c>
      <c r="AM32" s="7">
        <f t="shared" ref="AM32:AM40" si="27">IF(G32="",0,G32)</f>
        <v>0</v>
      </c>
      <c r="AN32" s="7">
        <f t="shared" ref="AN32:AN40" si="28">IF(H32="",0,H32)</f>
        <v>0</v>
      </c>
      <c r="AO32" s="7">
        <f t="shared" ref="AO32:AO40" si="29">IF(I32="",0,I32)</f>
        <v>0</v>
      </c>
      <c r="AP32" s="7">
        <f t="shared" ref="AP32:AP40" si="30">IF(J32="",0,J32)</f>
        <v>0</v>
      </c>
      <c r="AQ32" s="7">
        <f t="shared" ref="AQ32:AQ40" si="31">IF(K32="",0,K32)</f>
        <v>0</v>
      </c>
      <c r="AR32" s="7">
        <f t="shared" ref="AR32:AR40" si="32">IF(L32="",0,L32)</f>
        <v>0</v>
      </c>
      <c r="AS32" s="7">
        <f t="shared" ref="AS32:AS40" si="33">IF(M32="",0,M32)</f>
        <v>0</v>
      </c>
      <c r="AT32" s="7">
        <f t="shared" ref="AT32:AT40" si="34">IF(N32="",0,N32)</f>
        <v>0</v>
      </c>
    </row>
    <row r="33" spans="1:46" ht="20.25" customHeight="1" x14ac:dyDescent="0.3">
      <c r="A33" s="78">
        <v>7010</v>
      </c>
      <c r="B33" s="71" t="str">
        <f>IF(ISTEXT("SC Division-"&amp;VLOOKUP(A33,'Chart of Accounts'!$B$5:$C$50,2,FALSE)),"SC Division-"&amp;VLOOKUP(A33,'Chart of Accounts'!$B$5:$C$50,2,FALSE),"")</f>
        <v>SC Division-Awards Expense (Trophies, Plaques, Ribbons &amp; Certificates)</v>
      </c>
      <c r="C33" s="10"/>
      <c r="D33" s="10"/>
      <c r="E33" s="10"/>
      <c r="F33" s="10"/>
      <c r="G33" s="10"/>
      <c r="H33" s="10"/>
      <c r="I33" s="193">
        <f>5*28</f>
        <v>140</v>
      </c>
      <c r="J33" s="10"/>
      <c r="K33" s="10"/>
      <c r="L33" s="10"/>
      <c r="M33" s="10"/>
      <c r="N33" s="10"/>
      <c r="O33" s="4">
        <f t="shared" si="21"/>
        <v>140</v>
      </c>
      <c r="T33" s="60" t="s">
        <v>55</v>
      </c>
      <c r="U33" s="60">
        <v>7026</v>
      </c>
      <c r="AA33" s="7" t="s">
        <v>190</v>
      </c>
      <c r="AB33" s="7" t="str">
        <f t="shared" si="22"/>
        <v>7010-000000</v>
      </c>
      <c r="AC33" s="7">
        <v>802</v>
      </c>
      <c r="AD33" s="7" t="str">
        <f t="shared" si="2"/>
        <v>035</v>
      </c>
      <c r="AE33" s="7"/>
      <c r="AF33" s="7"/>
      <c r="AG33" s="7">
        <v>110</v>
      </c>
      <c r="AH33" s="7" t="str">
        <f>Summary!$B$2</f>
        <v>USD</v>
      </c>
      <c r="AI33" s="7">
        <f t="shared" si="23"/>
        <v>0</v>
      </c>
      <c r="AJ33" s="7">
        <f t="shared" si="24"/>
        <v>0</v>
      </c>
      <c r="AK33" s="7">
        <f t="shared" si="25"/>
        <v>0</v>
      </c>
      <c r="AL33" s="7">
        <f t="shared" si="26"/>
        <v>0</v>
      </c>
      <c r="AM33" s="7">
        <f t="shared" si="27"/>
        <v>0</v>
      </c>
      <c r="AN33" s="7">
        <f t="shared" si="28"/>
        <v>0</v>
      </c>
      <c r="AO33" s="7">
        <f t="shared" si="29"/>
        <v>140</v>
      </c>
      <c r="AP33" s="7">
        <f t="shared" si="30"/>
        <v>0</v>
      </c>
      <c r="AQ33" s="7">
        <f t="shared" si="31"/>
        <v>0</v>
      </c>
      <c r="AR33" s="7">
        <f t="shared" si="32"/>
        <v>0</v>
      </c>
      <c r="AS33" s="7">
        <f t="shared" si="33"/>
        <v>0</v>
      </c>
      <c r="AT33" s="7">
        <f t="shared" si="34"/>
        <v>0</v>
      </c>
    </row>
    <row r="34" spans="1:46" ht="20.25" customHeight="1" x14ac:dyDescent="0.3">
      <c r="A34" s="11">
        <v>7012</v>
      </c>
      <c r="B34" s="71" t="str">
        <f>IF(ISTEXT("SC Division-"&amp;VLOOKUP(A34,'Chart of Accounts'!$B$5:$C$50,2,FALSE)),"SC Division-"&amp;VLOOKUP(A34,'Chart of Accounts'!$B$5:$C$50,2,FALSE),"")</f>
        <v>SC Division-Supplies &amp; Stationery Expense</v>
      </c>
      <c r="C34" s="10"/>
      <c r="D34" s="10"/>
      <c r="E34" s="10"/>
      <c r="F34" s="10"/>
      <c r="G34" s="10"/>
      <c r="H34" s="10"/>
      <c r="I34" s="193"/>
      <c r="J34" s="10"/>
      <c r="K34" s="10"/>
      <c r="L34" s="10"/>
      <c r="M34" s="10"/>
      <c r="N34" s="10"/>
      <c r="O34" s="4">
        <f t="shared" si="21"/>
        <v>0</v>
      </c>
      <c r="T34" s="60" t="s">
        <v>57</v>
      </c>
      <c r="U34" s="60">
        <v>7028</v>
      </c>
      <c r="AA34" s="7" t="s">
        <v>190</v>
      </c>
      <c r="AB34" s="7" t="str">
        <f t="shared" si="22"/>
        <v>7012-000000</v>
      </c>
      <c r="AC34" s="7">
        <v>802</v>
      </c>
      <c r="AD34" s="7" t="str">
        <f t="shared" si="2"/>
        <v>035</v>
      </c>
      <c r="AE34" s="7"/>
      <c r="AF34" s="7"/>
      <c r="AG34" s="7">
        <v>110</v>
      </c>
      <c r="AH34" s="7" t="str">
        <f>Summary!$B$2</f>
        <v>USD</v>
      </c>
      <c r="AI34" s="7">
        <f t="shared" si="23"/>
        <v>0</v>
      </c>
      <c r="AJ34" s="7">
        <f t="shared" si="24"/>
        <v>0</v>
      </c>
      <c r="AK34" s="7">
        <f t="shared" si="25"/>
        <v>0</v>
      </c>
      <c r="AL34" s="7">
        <f t="shared" si="26"/>
        <v>0</v>
      </c>
      <c r="AM34" s="7">
        <f t="shared" si="27"/>
        <v>0</v>
      </c>
      <c r="AN34" s="7">
        <f t="shared" si="28"/>
        <v>0</v>
      </c>
      <c r="AO34" s="7">
        <f t="shared" si="29"/>
        <v>0</v>
      </c>
      <c r="AP34" s="7">
        <f t="shared" si="30"/>
        <v>0</v>
      </c>
      <c r="AQ34" s="7">
        <f t="shared" si="31"/>
        <v>0</v>
      </c>
      <c r="AR34" s="7">
        <f t="shared" si="32"/>
        <v>0</v>
      </c>
      <c r="AS34" s="7">
        <f t="shared" si="33"/>
        <v>0</v>
      </c>
      <c r="AT34" s="7">
        <f t="shared" si="34"/>
        <v>0</v>
      </c>
    </row>
    <row r="35" spans="1:46" ht="20.25" customHeight="1" x14ac:dyDescent="0.3">
      <c r="A35" s="11">
        <v>7014</v>
      </c>
      <c r="B35" s="71" t="str">
        <f>IF(ISTEXT("SC Division-"&amp;VLOOKUP(A35,'Chart of Accounts'!$B$5:$C$50,2,FALSE)),"SC Division-"&amp;VLOOKUP(A35,'Chart of Accounts'!$B$5:$C$50,2,FALSE),"")</f>
        <v>SC Division-Room Rental Event Expense</v>
      </c>
      <c r="C35" s="10"/>
      <c r="D35" s="10"/>
      <c r="E35" s="10"/>
      <c r="F35" s="10"/>
      <c r="G35" s="10"/>
      <c r="H35" s="10"/>
      <c r="I35" s="193"/>
      <c r="J35" s="10"/>
      <c r="K35" s="10"/>
      <c r="L35" s="10"/>
      <c r="M35" s="10"/>
      <c r="N35" s="10"/>
      <c r="O35" s="4">
        <f t="shared" si="21"/>
        <v>0</v>
      </c>
      <c r="T35" s="60" t="s">
        <v>59</v>
      </c>
      <c r="U35" s="60">
        <v>7030</v>
      </c>
      <c r="AA35" s="7" t="s">
        <v>190</v>
      </c>
      <c r="AB35" s="7" t="str">
        <f t="shared" si="22"/>
        <v>7014-000000</v>
      </c>
      <c r="AC35" s="7">
        <v>802</v>
      </c>
      <c r="AD35" s="7" t="str">
        <f t="shared" si="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0.25" customHeight="1" x14ac:dyDescent="0.3">
      <c r="A36" s="11">
        <v>7086</v>
      </c>
      <c r="B36" s="71" t="str">
        <f>IF(ISTEXT("SC Division-"&amp;VLOOKUP(A36,'Chart of Accounts'!$B$5:$C$50,2,FALSE)),"SC Division-"&amp;VLOOKUP(A36,'Chart of Accounts'!$B$5:$C$50,2,FALSE),"")</f>
        <v>SC Division-Miscellaneous Expenses</v>
      </c>
      <c r="C36" s="10"/>
      <c r="D36" s="10"/>
      <c r="E36" s="10"/>
      <c r="F36" s="10"/>
      <c r="G36" s="10"/>
      <c r="H36" s="10"/>
      <c r="I36" s="193"/>
      <c r="J36" s="10"/>
      <c r="K36" s="10"/>
      <c r="L36" s="10"/>
      <c r="M36" s="10"/>
      <c r="N36" s="10"/>
      <c r="O36" s="4">
        <f t="shared" si="21"/>
        <v>0</v>
      </c>
      <c r="T36" s="60" t="s">
        <v>63</v>
      </c>
      <c r="U36" s="60">
        <v>7034</v>
      </c>
      <c r="AA36" s="7" t="s">
        <v>190</v>
      </c>
      <c r="AB36" s="7" t="str">
        <f t="shared" si="22"/>
        <v>7086-000000</v>
      </c>
      <c r="AC36" s="7">
        <v>802</v>
      </c>
      <c r="AD36" s="7" t="str">
        <f t="shared" si="2"/>
        <v>035</v>
      </c>
      <c r="AE36" s="7"/>
      <c r="AF36" s="7"/>
      <c r="AG36" s="7">
        <v>110</v>
      </c>
      <c r="AH36" s="7" t="str">
        <f>Summary!$B$2</f>
        <v>USD</v>
      </c>
      <c r="AI36" s="7">
        <f t="shared" si="23"/>
        <v>0</v>
      </c>
      <c r="AJ36" s="7">
        <f t="shared" si="24"/>
        <v>0</v>
      </c>
      <c r="AK36" s="7">
        <f t="shared" si="25"/>
        <v>0</v>
      </c>
      <c r="AL36" s="7">
        <f t="shared" si="26"/>
        <v>0</v>
      </c>
      <c r="AM36" s="7">
        <f t="shared" si="27"/>
        <v>0</v>
      </c>
      <c r="AN36" s="7">
        <f t="shared" si="28"/>
        <v>0</v>
      </c>
      <c r="AO36" s="7">
        <f t="shared" si="29"/>
        <v>0</v>
      </c>
      <c r="AP36" s="7">
        <f t="shared" si="30"/>
        <v>0</v>
      </c>
      <c r="AQ36" s="7">
        <f t="shared" si="31"/>
        <v>0</v>
      </c>
      <c r="AR36" s="7">
        <f t="shared" si="32"/>
        <v>0</v>
      </c>
      <c r="AS36" s="7">
        <f t="shared" si="33"/>
        <v>0</v>
      </c>
      <c r="AT36" s="7">
        <f t="shared" si="34"/>
        <v>0</v>
      </c>
    </row>
    <row r="37" spans="1:46" ht="20.25" customHeight="1" x14ac:dyDescent="0.3">
      <c r="A37" s="11">
        <v>7090</v>
      </c>
      <c r="B37" s="71" t="str">
        <f>IF(ISTEXT("SC Division-"&amp;VLOOKUP(A37,'Chart of Accounts'!$B$5:$C$61,2,FALSE)),"SC Division-"&amp;VLOOKUP(A37,'Chart of Accounts'!$B$5:$C$61,2,FALSE),"")</f>
        <v>SC Division-Equipment Rental</v>
      </c>
      <c r="C37" s="10"/>
      <c r="D37" s="10"/>
      <c r="E37" s="10"/>
      <c r="F37" s="10"/>
      <c r="G37" s="10"/>
      <c r="H37" s="10"/>
      <c r="I37" s="193"/>
      <c r="J37" s="10"/>
      <c r="K37" s="10"/>
      <c r="L37" s="10"/>
      <c r="M37" s="10"/>
      <c r="N37" s="10"/>
      <c r="O37" s="4">
        <f t="shared" si="21"/>
        <v>0</v>
      </c>
      <c r="T37" s="60" t="s">
        <v>65</v>
      </c>
      <c r="U37" s="60">
        <v>7036</v>
      </c>
      <c r="AA37" s="7" t="s">
        <v>190</v>
      </c>
      <c r="AB37" s="7" t="str">
        <f>IF(A37="","",A37&amp;"-000000")</f>
        <v>7090-000000</v>
      </c>
      <c r="AC37" s="7">
        <v>802</v>
      </c>
      <c r="AD37" s="7" t="str">
        <f t="shared" si="2"/>
        <v>035</v>
      </c>
      <c r="AE37" s="7"/>
      <c r="AF37" s="7"/>
      <c r="AG37" s="7">
        <v>110</v>
      </c>
      <c r="AH37" s="7" t="str">
        <f>Summary!$B$2</f>
        <v>USD</v>
      </c>
      <c r="AI37" s="7">
        <f t="shared" si="23"/>
        <v>0</v>
      </c>
      <c r="AJ37" s="7">
        <f t="shared" si="24"/>
        <v>0</v>
      </c>
      <c r="AK37" s="7">
        <f t="shared" si="25"/>
        <v>0</v>
      </c>
      <c r="AL37" s="7">
        <f t="shared" si="26"/>
        <v>0</v>
      </c>
      <c r="AM37" s="7">
        <f t="shared" si="27"/>
        <v>0</v>
      </c>
      <c r="AN37" s="7">
        <f t="shared" si="28"/>
        <v>0</v>
      </c>
      <c r="AO37" s="7">
        <f t="shared" si="29"/>
        <v>0</v>
      </c>
      <c r="AP37" s="7">
        <f t="shared" si="30"/>
        <v>0</v>
      </c>
      <c r="AQ37" s="7">
        <f t="shared" si="31"/>
        <v>0</v>
      </c>
      <c r="AR37" s="7">
        <f t="shared" si="32"/>
        <v>0</v>
      </c>
      <c r="AS37" s="7">
        <f t="shared" si="33"/>
        <v>0</v>
      </c>
      <c r="AT37" s="7">
        <f t="shared" si="34"/>
        <v>0</v>
      </c>
    </row>
    <row r="38" spans="1:46" ht="20.25" customHeight="1" x14ac:dyDescent="0.3">
      <c r="A38" s="21"/>
      <c r="B38" s="71" t="str">
        <f>IF(ISTEXT("SC-"&amp;VLOOKUP(A38,'Chart of Accounts'!$B$5:$C$54,2,FALSE)),"SC-"&amp;VLOOKUP(A38,'Chart of Accounts'!$B$5:$C$54,2,FALSE),"")</f>
        <v/>
      </c>
      <c r="C38" s="10"/>
      <c r="D38" s="10"/>
      <c r="E38" s="10"/>
      <c r="F38" s="10"/>
      <c r="G38" s="10"/>
      <c r="H38" s="10"/>
      <c r="I38" s="193"/>
      <c r="J38" s="10"/>
      <c r="K38" s="10"/>
      <c r="L38" s="10"/>
      <c r="M38" s="10"/>
      <c r="N38" s="10"/>
      <c r="O38" s="4">
        <f t="shared" si="21"/>
        <v>0</v>
      </c>
      <c r="T38" s="60" t="s">
        <v>67</v>
      </c>
      <c r="U38" s="60">
        <v>7038</v>
      </c>
      <c r="AA38" s="7" t="s">
        <v>190</v>
      </c>
      <c r="AB38" s="7" t="str">
        <f t="shared" ref="AB38:AB39" si="35">IF(A38="","",A38&amp;"-000000")</f>
        <v/>
      </c>
      <c r="AC38" s="7">
        <v>802</v>
      </c>
      <c r="AD38" s="7" t="str">
        <f t="shared" si="2"/>
        <v>035</v>
      </c>
      <c r="AE38" s="7"/>
      <c r="AF38" s="7"/>
      <c r="AG38" s="7">
        <v>110</v>
      </c>
      <c r="AH38" s="7" t="str">
        <f>Summary!$B$2</f>
        <v>USD</v>
      </c>
      <c r="AI38" s="7">
        <f t="shared" si="23"/>
        <v>0</v>
      </c>
      <c r="AJ38" s="7">
        <f t="shared" si="24"/>
        <v>0</v>
      </c>
      <c r="AK38" s="7">
        <f t="shared" si="25"/>
        <v>0</v>
      </c>
      <c r="AL38" s="7">
        <f t="shared" si="26"/>
        <v>0</v>
      </c>
      <c r="AM38" s="7">
        <f t="shared" si="27"/>
        <v>0</v>
      </c>
      <c r="AN38" s="7">
        <f t="shared" si="28"/>
        <v>0</v>
      </c>
      <c r="AO38" s="7">
        <f t="shared" si="29"/>
        <v>0</v>
      </c>
      <c r="AP38" s="7">
        <f t="shared" si="30"/>
        <v>0</v>
      </c>
      <c r="AQ38" s="7">
        <f t="shared" si="31"/>
        <v>0</v>
      </c>
      <c r="AR38" s="7">
        <f t="shared" si="32"/>
        <v>0</v>
      </c>
      <c r="AS38" s="7">
        <f t="shared" si="33"/>
        <v>0</v>
      </c>
      <c r="AT38" s="7">
        <f t="shared" si="34"/>
        <v>0</v>
      </c>
    </row>
    <row r="39" spans="1:46" ht="20.25" customHeight="1" x14ac:dyDescent="0.3">
      <c r="A39" s="21"/>
      <c r="B39" s="71" t="str">
        <f>IF(ISTEXT("SC-"&amp;VLOOKUP(A39,'Chart of Accounts'!$B$5:$C$54,2,FALSE)),"SC-"&amp;VLOOKUP(A39,'Chart of Accounts'!$B$5:$C$54,2,FALSE),"")</f>
        <v/>
      </c>
      <c r="C39" s="10"/>
      <c r="D39" s="10"/>
      <c r="E39" s="10"/>
      <c r="F39" s="10"/>
      <c r="G39" s="10"/>
      <c r="H39" s="10"/>
      <c r="I39" s="10"/>
      <c r="J39" s="10"/>
      <c r="K39" s="10"/>
      <c r="L39" s="10"/>
      <c r="M39" s="10"/>
      <c r="N39" s="10"/>
      <c r="O39" s="4">
        <f t="shared" si="21"/>
        <v>0</v>
      </c>
      <c r="T39" s="60" t="s">
        <v>69</v>
      </c>
      <c r="U39" s="60">
        <v>7040</v>
      </c>
      <c r="AA39" s="7" t="s">
        <v>190</v>
      </c>
      <c r="AB39" s="7" t="str">
        <f t="shared" si="35"/>
        <v/>
      </c>
      <c r="AC39" s="7">
        <v>802</v>
      </c>
      <c r="AD39" s="7" t="str">
        <f t="shared" si="2"/>
        <v>035</v>
      </c>
      <c r="AE39" s="7"/>
      <c r="AF39" s="7"/>
      <c r="AG39" s="7">
        <v>110</v>
      </c>
      <c r="AH39" s="7" t="str">
        <f>Summary!$B$2</f>
        <v>USD</v>
      </c>
      <c r="AI39" s="7">
        <f t="shared" si="23"/>
        <v>0</v>
      </c>
      <c r="AJ39" s="7">
        <f t="shared" si="24"/>
        <v>0</v>
      </c>
      <c r="AK39" s="7">
        <f t="shared" si="25"/>
        <v>0</v>
      </c>
      <c r="AL39" s="7">
        <f t="shared" si="26"/>
        <v>0</v>
      </c>
      <c r="AM39" s="7">
        <f t="shared" si="27"/>
        <v>0</v>
      </c>
      <c r="AN39" s="7">
        <f t="shared" si="28"/>
        <v>0</v>
      </c>
      <c r="AO39" s="7">
        <f t="shared" si="29"/>
        <v>0</v>
      </c>
      <c r="AP39" s="7">
        <f t="shared" si="30"/>
        <v>0</v>
      </c>
      <c r="AQ39" s="7">
        <f t="shared" si="31"/>
        <v>0</v>
      </c>
      <c r="AR39" s="7">
        <f t="shared" si="32"/>
        <v>0</v>
      </c>
      <c r="AS39" s="7">
        <f t="shared" si="33"/>
        <v>0</v>
      </c>
      <c r="AT39" s="7">
        <f t="shared" si="34"/>
        <v>0</v>
      </c>
    </row>
    <row r="40" spans="1:46" ht="20.25" customHeight="1" x14ac:dyDescent="0.3">
      <c r="A40" s="21"/>
      <c r="B40" s="71" t="str">
        <f>IF(ISTEXT("SC-"&amp;VLOOKUP(A40,'Chart of Accounts'!$B$5:$C$54,2,FALSE)),"SC-"&amp;VLOOKUP(A40,'Chart of Accounts'!$B$5:$C$54,2,FALSE),"")</f>
        <v/>
      </c>
      <c r="C40" s="10"/>
      <c r="D40" s="10"/>
      <c r="E40" s="10"/>
      <c r="F40" s="10"/>
      <c r="G40" s="10"/>
      <c r="H40" s="10"/>
      <c r="I40" s="10"/>
      <c r="J40" s="10"/>
      <c r="K40" s="10"/>
      <c r="L40" s="10"/>
      <c r="M40" s="10"/>
      <c r="N40" s="10"/>
      <c r="O40" s="4">
        <f t="shared" si="21"/>
        <v>0</v>
      </c>
      <c r="T40" s="60" t="s">
        <v>71</v>
      </c>
      <c r="U40" s="60">
        <v>7042</v>
      </c>
      <c r="AA40" s="7" t="s">
        <v>190</v>
      </c>
      <c r="AB40" s="7" t="str">
        <f>IF(A40="","",A40&amp;"-000000")</f>
        <v/>
      </c>
      <c r="AC40" s="7">
        <v>802</v>
      </c>
      <c r="AD40" s="7" t="str">
        <f t="shared" si="2"/>
        <v>035</v>
      </c>
      <c r="AE40" s="7"/>
      <c r="AF40" s="7"/>
      <c r="AG40" s="7">
        <v>110</v>
      </c>
      <c r="AH40" s="7" t="str">
        <f>Summary!$B$2</f>
        <v>USD</v>
      </c>
      <c r="AI40" s="7">
        <f t="shared" si="23"/>
        <v>0</v>
      </c>
      <c r="AJ40" s="7">
        <f t="shared" si="24"/>
        <v>0</v>
      </c>
      <c r="AK40" s="7">
        <f t="shared" si="25"/>
        <v>0</v>
      </c>
      <c r="AL40" s="7">
        <f t="shared" si="26"/>
        <v>0</v>
      </c>
      <c r="AM40" s="7">
        <f t="shared" si="27"/>
        <v>0</v>
      </c>
      <c r="AN40" s="7">
        <f t="shared" si="28"/>
        <v>0</v>
      </c>
      <c r="AO40" s="7">
        <f t="shared" si="29"/>
        <v>0</v>
      </c>
      <c r="AP40" s="7">
        <f t="shared" si="30"/>
        <v>0</v>
      </c>
      <c r="AQ40" s="7">
        <f t="shared" si="31"/>
        <v>0</v>
      </c>
      <c r="AR40" s="7">
        <f t="shared" si="32"/>
        <v>0</v>
      </c>
      <c r="AS40" s="7">
        <f t="shared" si="33"/>
        <v>0</v>
      </c>
      <c r="AT40" s="7">
        <f t="shared" si="34"/>
        <v>0</v>
      </c>
    </row>
    <row r="41" spans="1:46" ht="20.25" customHeight="1" thickBot="1" x14ac:dyDescent="0.35">
      <c r="A41" s="11"/>
      <c r="B41" s="65" t="s">
        <v>130</v>
      </c>
      <c r="C41" s="69">
        <f t="shared" ref="C41:O41" si="36">SUM(C32:C40)</f>
        <v>0</v>
      </c>
      <c r="D41" s="69">
        <f t="shared" si="36"/>
        <v>0</v>
      </c>
      <c r="E41" s="69">
        <f t="shared" si="36"/>
        <v>0</v>
      </c>
      <c r="F41" s="69">
        <f t="shared" si="36"/>
        <v>0</v>
      </c>
      <c r="G41" s="69">
        <f t="shared" si="36"/>
        <v>0</v>
      </c>
      <c r="H41" s="69">
        <f t="shared" si="36"/>
        <v>0</v>
      </c>
      <c r="I41" s="69">
        <f t="shared" si="36"/>
        <v>140</v>
      </c>
      <c r="J41" s="69">
        <f t="shared" si="36"/>
        <v>0</v>
      </c>
      <c r="K41" s="69">
        <f t="shared" si="36"/>
        <v>0</v>
      </c>
      <c r="L41" s="69">
        <f t="shared" si="36"/>
        <v>0</v>
      </c>
      <c r="M41" s="69">
        <f t="shared" si="36"/>
        <v>0</v>
      </c>
      <c r="N41" s="69">
        <f t="shared" si="36"/>
        <v>0</v>
      </c>
      <c r="O41" s="69">
        <f t="shared" si="36"/>
        <v>140</v>
      </c>
      <c r="T41" s="60" t="s">
        <v>72</v>
      </c>
      <c r="U41" s="60">
        <v>7044</v>
      </c>
    </row>
    <row r="42" spans="1:46" ht="21" thickTop="1" x14ac:dyDescent="0.3">
      <c r="A42" s="11"/>
      <c r="B42" s="65"/>
      <c r="C42" s="4"/>
      <c r="D42" s="4"/>
      <c r="E42" s="4"/>
      <c r="F42" s="4"/>
      <c r="G42" s="4"/>
      <c r="H42" s="4"/>
      <c r="I42" s="4"/>
      <c r="J42" s="4"/>
      <c r="K42" s="4"/>
      <c r="L42" s="4"/>
      <c r="M42" s="4"/>
      <c r="N42" s="4"/>
      <c r="O42" s="4"/>
    </row>
    <row r="43" spans="1:46" ht="20.25" x14ac:dyDescent="0.3">
      <c r="A43" s="67" t="s">
        <v>298</v>
      </c>
      <c r="B43" s="68"/>
      <c r="C43" s="65"/>
      <c r="D43" s="4"/>
      <c r="E43" s="4"/>
      <c r="F43" s="4"/>
      <c r="G43" s="4"/>
      <c r="H43" s="4"/>
      <c r="I43" s="4"/>
      <c r="J43" s="4"/>
      <c r="K43" s="4"/>
      <c r="L43" s="4"/>
      <c r="M43" s="4"/>
      <c r="N43" s="4"/>
      <c r="O43" s="4"/>
      <c r="T43" s="60" t="s">
        <v>51</v>
      </c>
      <c r="U43" s="60">
        <v>7022</v>
      </c>
      <c r="AA43" s="7"/>
      <c r="AB43" s="7"/>
      <c r="AC43" s="7"/>
      <c r="AD43" s="7"/>
      <c r="AE43" s="7"/>
      <c r="AF43" s="7"/>
      <c r="AG43" s="7"/>
      <c r="AH43" s="7"/>
      <c r="AI43" s="7"/>
      <c r="AJ43" s="7"/>
      <c r="AK43" s="7"/>
      <c r="AL43" s="7"/>
      <c r="AM43" s="7"/>
      <c r="AN43" s="7"/>
      <c r="AO43" s="7"/>
      <c r="AP43" s="7"/>
      <c r="AQ43" s="7"/>
      <c r="AR43" s="7"/>
      <c r="AS43" s="7"/>
      <c r="AT43" s="7"/>
    </row>
    <row r="44" spans="1:46" ht="20.25" x14ac:dyDescent="0.3">
      <c r="A44" s="11">
        <v>7006</v>
      </c>
      <c r="B44" s="71" t="str">
        <f>IF(ISTEXT("SC District-"&amp;VLOOKUP(A44,'Chart of Accounts'!$B$5:$C$50,2,FALSE)),"SC District-"&amp;VLOOKUP(A44,'Chart of Accounts'!$B$5:$C$50,2,FALSE),"")</f>
        <v>SC District-Educational Materials</v>
      </c>
      <c r="C44" s="10"/>
      <c r="D44" s="10"/>
      <c r="E44" s="10"/>
      <c r="F44" s="10"/>
      <c r="G44" s="10"/>
      <c r="H44" s="10"/>
      <c r="I44" s="194"/>
      <c r="J44" s="10"/>
      <c r="K44" s="10"/>
      <c r="L44" s="10"/>
      <c r="M44" s="10"/>
      <c r="N44" s="10"/>
      <c r="O44" s="4">
        <f t="shared" si="0"/>
        <v>0</v>
      </c>
      <c r="T44" s="60" t="s">
        <v>53</v>
      </c>
      <c r="U44" s="60">
        <v>7024</v>
      </c>
      <c r="AA44" s="7" t="s">
        <v>190</v>
      </c>
      <c r="AB44" s="7" t="str">
        <f t="shared" si="1"/>
        <v>7006-000000</v>
      </c>
      <c r="AC44" s="7">
        <v>803</v>
      </c>
      <c r="AD44" s="7" t="str">
        <f t="shared" si="2"/>
        <v>035</v>
      </c>
      <c r="AE44" s="7"/>
      <c r="AF44" s="7"/>
      <c r="AG44" s="7">
        <v>110</v>
      </c>
      <c r="AH44" s="7" t="str">
        <f>Summary!$B$2</f>
        <v>USD</v>
      </c>
      <c r="AI44" s="7">
        <f t="shared" si="3"/>
        <v>0</v>
      </c>
      <c r="AJ44" s="7">
        <f t="shared" si="3"/>
        <v>0</v>
      </c>
      <c r="AK44" s="7">
        <f t="shared" si="3"/>
        <v>0</v>
      </c>
      <c r="AL44" s="7">
        <f t="shared" si="3"/>
        <v>0</v>
      </c>
      <c r="AM44" s="7">
        <f t="shared" si="3"/>
        <v>0</v>
      </c>
      <c r="AN44" s="7">
        <f t="shared" si="3"/>
        <v>0</v>
      </c>
      <c r="AO44" s="7">
        <f t="shared" si="3"/>
        <v>0</v>
      </c>
      <c r="AP44" s="7">
        <f t="shared" si="3"/>
        <v>0</v>
      </c>
      <c r="AQ44" s="7">
        <f t="shared" si="3"/>
        <v>0</v>
      </c>
      <c r="AR44" s="7">
        <f t="shared" si="3"/>
        <v>0</v>
      </c>
      <c r="AS44" s="7">
        <f t="shared" si="3"/>
        <v>0</v>
      </c>
      <c r="AT44" s="7">
        <f t="shared" si="3"/>
        <v>0</v>
      </c>
    </row>
    <row r="45" spans="1:46" ht="18.75" customHeight="1" x14ac:dyDescent="0.3">
      <c r="A45" s="78">
        <v>7010</v>
      </c>
      <c r="B45" s="71" t="str">
        <f>IF(ISTEXT("SC District-"&amp;VLOOKUP(A45,'Chart of Accounts'!$B$5:$C$50,2,FALSE)),"SC District-"&amp;VLOOKUP(A45,'Chart of Accounts'!$B$5:$C$50,2,FALSE),"")</f>
        <v>SC District-Awards Expense (Trophies, Plaques, Ribbons &amp; Certificates)</v>
      </c>
      <c r="C45" s="10"/>
      <c r="D45" s="10"/>
      <c r="E45" s="10"/>
      <c r="F45" s="10"/>
      <c r="G45" s="10"/>
      <c r="H45" s="10"/>
      <c r="I45" s="194">
        <f>5*4</f>
        <v>20</v>
      </c>
      <c r="J45" s="10"/>
      <c r="K45" s="10"/>
      <c r="L45" s="10"/>
      <c r="M45" s="10"/>
      <c r="N45" s="10"/>
      <c r="O45" s="4">
        <f t="shared" si="0"/>
        <v>20</v>
      </c>
      <c r="T45" s="60" t="s">
        <v>55</v>
      </c>
      <c r="U45" s="60">
        <v>7026</v>
      </c>
      <c r="AA45" s="7" t="s">
        <v>190</v>
      </c>
      <c r="AB45" s="7" t="str">
        <f t="shared" si="1"/>
        <v>7010-000000</v>
      </c>
      <c r="AC45" s="7">
        <v>803</v>
      </c>
      <c r="AD45" s="7" t="str">
        <f t="shared" si="2"/>
        <v>035</v>
      </c>
      <c r="AE45" s="7"/>
      <c r="AF45" s="7"/>
      <c r="AG45" s="7">
        <v>110</v>
      </c>
      <c r="AH45" s="7" t="str">
        <f>Summary!$B$2</f>
        <v>USD</v>
      </c>
      <c r="AI45" s="7">
        <f t="shared" si="3"/>
        <v>0</v>
      </c>
      <c r="AJ45" s="7">
        <f t="shared" si="3"/>
        <v>0</v>
      </c>
      <c r="AK45" s="7">
        <f t="shared" si="3"/>
        <v>0</v>
      </c>
      <c r="AL45" s="7">
        <f t="shared" si="3"/>
        <v>0</v>
      </c>
      <c r="AM45" s="7">
        <f t="shared" si="3"/>
        <v>0</v>
      </c>
      <c r="AN45" s="7">
        <f t="shared" si="3"/>
        <v>0</v>
      </c>
      <c r="AO45" s="7">
        <f t="shared" si="3"/>
        <v>20</v>
      </c>
      <c r="AP45" s="7">
        <f t="shared" si="3"/>
        <v>0</v>
      </c>
      <c r="AQ45" s="7">
        <f t="shared" si="3"/>
        <v>0</v>
      </c>
      <c r="AR45" s="7">
        <f t="shared" si="3"/>
        <v>0</v>
      </c>
      <c r="AS45" s="7">
        <f t="shared" si="3"/>
        <v>0</v>
      </c>
      <c r="AT45" s="7">
        <f t="shared" si="3"/>
        <v>0</v>
      </c>
    </row>
    <row r="46" spans="1:46" ht="36" x14ac:dyDescent="0.3">
      <c r="A46" s="11">
        <v>7012</v>
      </c>
      <c r="B46" s="71" t="str">
        <f>IF(ISTEXT("SC District-"&amp;VLOOKUP(A46,'Chart of Accounts'!$B$5:$C$50,2,FALSE)),"SC District-"&amp;VLOOKUP(A46,'Chart of Accounts'!$B$5:$C$50,2,FALSE),"")</f>
        <v>SC District-Supplies &amp; Stationery Expense</v>
      </c>
      <c r="C46" s="10"/>
      <c r="D46" s="10"/>
      <c r="E46" s="10"/>
      <c r="F46" s="10"/>
      <c r="G46" s="10"/>
      <c r="H46" s="10"/>
      <c r="I46" s="194"/>
      <c r="J46" s="10"/>
      <c r="K46" s="10"/>
      <c r="L46" s="10"/>
      <c r="M46" s="10"/>
      <c r="N46" s="10"/>
      <c r="O46" s="4">
        <f t="shared" si="0"/>
        <v>0</v>
      </c>
      <c r="T46" s="60" t="s">
        <v>57</v>
      </c>
      <c r="U46" s="60">
        <v>7028</v>
      </c>
      <c r="AA46" s="7" t="s">
        <v>190</v>
      </c>
      <c r="AB46" s="7" t="str">
        <f t="shared" si="1"/>
        <v>7012-000000</v>
      </c>
      <c r="AC46" s="7">
        <v>803</v>
      </c>
      <c r="AD46" s="7" t="str">
        <f t="shared" si="2"/>
        <v>035</v>
      </c>
      <c r="AE46" s="7"/>
      <c r="AF46" s="7"/>
      <c r="AG46" s="7">
        <v>110</v>
      </c>
      <c r="AH46" s="7" t="str">
        <f>Summary!$B$2</f>
        <v>USD</v>
      </c>
      <c r="AI46" s="7">
        <f t="shared" si="3"/>
        <v>0</v>
      </c>
      <c r="AJ46" s="7">
        <f t="shared" si="3"/>
        <v>0</v>
      </c>
      <c r="AK46" s="7">
        <f t="shared" si="3"/>
        <v>0</v>
      </c>
      <c r="AL46" s="7">
        <f t="shared" si="3"/>
        <v>0</v>
      </c>
      <c r="AM46" s="7">
        <f t="shared" si="3"/>
        <v>0</v>
      </c>
      <c r="AN46" s="7">
        <f t="shared" si="3"/>
        <v>0</v>
      </c>
      <c r="AO46" s="7">
        <f t="shared" si="3"/>
        <v>0</v>
      </c>
      <c r="AP46" s="7">
        <f t="shared" si="3"/>
        <v>0</v>
      </c>
      <c r="AQ46" s="7">
        <f t="shared" si="3"/>
        <v>0</v>
      </c>
      <c r="AR46" s="7">
        <f t="shared" si="3"/>
        <v>0</v>
      </c>
      <c r="AS46" s="7">
        <f t="shared" si="3"/>
        <v>0</v>
      </c>
      <c r="AT46" s="7">
        <f t="shared" si="3"/>
        <v>0</v>
      </c>
    </row>
    <row r="47" spans="1:46" ht="20.25" x14ac:dyDescent="0.3">
      <c r="A47" s="11">
        <v>7014</v>
      </c>
      <c r="B47" s="71" t="str">
        <f>IF(ISTEXT("SC District-"&amp;VLOOKUP(A47,'Chart of Accounts'!$B$5:$C$50,2,FALSE)),"SC District-"&amp;VLOOKUP(A47,'Chart of Accounts'!$B$5:$C$50,2,FALSE),"")</f>
        <v>SC District-Room Rental Event Expense</v>
      </c>
      <c r="C47" s="10"/>
      <c r="D47" s="10"/>
      <c r="E47" s="10"/>
      <c r="F47" s="10"/>
      <c r="G47" s="10"/>
      <c r="H47" s="10"/>
      <c r="I47" s="194"/>
      <c r="J47" s="10"/>
      <c r="K47" s="10"/>
      <c r="L47" s="10"/>
      <c r="M47" s="10"/>
      <c r="N47" s="10"/>
      <c r="O47" s="4">
        <f t="shared" si="0"/>
        <v>0</v>
      </c>
      <c r="T47" s="60" t="s">
        <v>59</v>
      </c>
      <c r="U47" s="60">
        <v>7030</v>
      </c>
      <c r="AA47" s="7" t="s">
        <v>190</v>
      </c>
      <c r="AB47" s="7" t="str">
        <f t="shared" si="1"/>
        <v>7014-000000</v>
      </c>
      <c r="AC47" s="7">
        <v>803</v>
      </c>
      <c r="AD47" s="7" t="str">
        <f t="shared" si="2"/>
        <v>035</v>
      </c>
      <c r="AE47" s="7"/>
      <c r="AF47" s="7"/>
      <c r="AG47" s="7">
        <v>110</v>
      </c>
      <c r="AH47" s="7" t="str">
        <f>Summary!$B$2</f>
        <v>USD</v>
      </c>
      <c r="AI47" s="7">
        <f t="shared" si="3"/>
        <v>0</v>
      </c>
      <c r="AJ47" s="7">
        <f t="shared" si="3"/>
        <v>0</v>
      </c>
      <c r="AK47" s="7">
        <f t="shared" si="3"/>
        <v>0</v>
      </c>
      <c r="AL47" s="7">
        <f t="shared" si="3"/>
        <v>0</v>
      </c>
      <c r="AM47" s="7">
        <f t="shared" si="3"/>
        <v>0</v>
      </c>
      <c r="AN47" s="7">
        <f t="shared" si="3"/>
        <v>0</v>
      </c>
      <c r="AO47" s="7">
        <f t="shared" si="3"/>
        <v>0</v>
      </c>
      <c r="AP47" s="7">
        <f t="shared" si="3"/>
        <v>0</v>
      </c>
      <c r="AQ47" s="7">
        <f t="shared" si="3"/>
        <v>0</v>
      </c>
      <c r="AR47" s="7">
        <f t="shared" si="3"/>
        <v>0</v>
      </c>
      <c r="AS47" s="7">
        <f t="shared" si="3"/>
        <v>0</v>
      </c>
      <c r="AT47" s="7">
        <f t="shared" si="3"/>
        <v>0</v>
      </c>
    </row>
    <row r="48" spans="1:46" ht="20.25" x14ac:dyDescent="0.3">
      <c r="A48" s="11">
        <v>7086</v>
      </c>
      <c r="B48" s="71" t="str">
        <f>IF(ISTEXT("SC District-"&amp;VLOOKUP(A48,'Chart of Accounts'!$B$5:$C$50,2,FALSE)),"SC District-"&amp;VLOOKUP(A48,'Chart of Accounts'!$B$5:$C$50,2,FALSE),"")</f>
        <v>SC District-Miscellaneous Expenses</v>
      </c>
      <c r="C48" s="10"/>
      <c r="D48" s="10"/>
      <c r="E48" s="10"/>
      <c r="F48" s="10"/>
      <c r="G48" s="10"/>
      <c r="H48" s="10"/>
      <c r="I48" s="194"/>
      <c r="J48" s="10"/>
      <c r="K48" s="10"/>
      <c r="L48" s="10"/>
      <c r="M48" s="10"/>
      <c r="N48" s="10"/>
      <c r="O48" s="4">
        <f t="shared" si="0"/>
        <v>0</v>
      </c>
      <c r="T48" s="60" t="s">
        <v>63</v>
      </c>
      <c r="U48" s="60">
        <v>7034</v>
      </c>
      <c r="AA48" s="7" t="s">
        <v>190</v>
      </c>
      <c r="AB48" s="7" t="str">
        <f t="shared" si="1"/>
        <v>7086-000000</v>
      </c>
      <c r="AC48" s="7">
        <v>803</v>
      </c>
      <c r="AD48" s="7" t="str">
        <f t="shared" si="2"/>
        <v>035</v>
      </c>
      <c r="AE48" s="7"/>
      <c r="AF48" s="7"/>
      <c r="AG48" s="7">
        <v>110</v>
      </c>
      <c r="AH48" s="7" t="str">
        <f>Summary!$B$2</f>
        <v>USD</v>
      </c>
      <c r="AI48" s="7">
        <f t="shared" si="3"/>
        <v>0</v>
      </c>
      <c r="AJ48" s="7">
        <f t="shared" si="3"/>
        <v>0</v>
      </c>
      <c r="AK48" s="7">
        <f t="shared" si="3"/>
        <v>0</v>
      </c>
      <c r="AL48" s="7">
        <f t="shared" si="3"/>
        <v>0</v>
      </c>
      <c r="AM48" s="7">
        <f t="shared" si="3"/>
        <v>0</v>
      </c>
      <c r="AN48" s="7">
        <f t="shared" si="3"/>
        <v>0</v>
      </c>
      <c r="AO48" s="7">
        <f t="shared" si="3"/>
        <v>0</v>
      </c>
      <c r="AP48" s="7">
        <f t="shared" si="3"/>
        <v>0</v>
      </c>
      <c r="AQ48" s="7">
        <f t="shared" si="3"/>
        <v>0</v>
      </c>
      <c r="AR48" s="7">
        <f t="shared" si="3"/>
        <v>0</v>
      </c>
      <c r="AS48" s="7">
        <f t="shared" si="3"/>
        <v>0</v>
      </c>
      <c r="AT48" s="7">
        <f t="shared" si="3"/>
        <v>0</v>
      </c>
    </row>
    <row r="49" spans="1:46" ht="20.25" x14ac:dyDescent="0.3">
      <c r="A49" s="11">
        <v>7090</v>
      </c>
      <c r="B49" s="71" t="str">
        <f>IF(ISTEXT("SC District-"&amp;VLOOKUP(A49,'Chart of Accounts'!$B$5:$C$61,2,FALSE)),"SC District-"&amp;VLOOKUP(A49,'Chart of Accounts'!$B$5:$C$61,2,FALSE),"")</f>
        <v>SC District-Equipment Rental</v>
      </c>
      <c r="C49" s="10"/>
      <c r="D49" s="10"/>
      <c r="E49" s="10"/>
      <c r="F49" s="10"/>
      <c r="G49" s="10"/>
      <c r="H49" s="10"/>
      <c r="I49" s="194"/>
      <c r="J49" s="10"/>
      <c r="K49" s="10"/>
      <c r="L49" s="10"/>
      <c r="M49" s="10"/>
      <c r="N49" s="10"/>
      <c r="O49" s="4">
        <f t="shared" si="0"/>
        <v>0</v>
      </c>
      <c r="T49" s="60" t="s">
        <v>65</v>
      </c>
      <c r="U49" s="60">
        <v>7036</v>
      </c>
      <c r="AA49" s="7" t="s">
        <v>190</v>
      </c>
      <c r="AB49" s="7" t="str">
        <f>IF(A49="","",A49&amp;"-000000")</f>
        <v>7090-000000</v>
      </c>
      <c r="AC49" s="7">
        <v>803</v>
      </c>
      <c r="AD49" s="7" t="str">
        <f t="shared" si="2"/>
        <v>035</v>
      </c>
      <c r="AE49" s="7"/>
      <c r="AF49" s="7"/>
      <c r="AG49" s="7">
        <v>110</v>
      </c>
      <c r="AH49" s="7" t="str">
        <f>Summary!$B$2</f>
        <v>USD</v>
      </c>
      <c r="AI49" s="7">
        <f t="shared" ref="AI49:AT49" si="37">IF(C49="",0,C49)</f>
        <v>0</v>
      </c>
      <c r="AJ49" s="7">
        <f t="shared" si="37"/>
        <v>0</v>
      </c>
      <c r="AK49" s="7">
        <f t="shared" si="37"/>
        <v>0</v>
      </c>
      <c r="AL49" s="7">
        <f t="shared" si="37"/>
        <v>0</v>
      </c>
      <c r="AM49" s="7">
        <f t="shared" si="37"/>
        <v>0</v>
      </c>
      <c r="AN49" s="7">
        <f t="shared" si="37"/>
        <v>0</v>
      </c>
      <c r="AO49" s="7">
        <f t="shared" si="37"/>
        <v>0</v>
      </c>
      <c r="AP49" s="7">
        <f t="shared" si="37"/>
        <v>0</v>
      </c>
      <c r="AQ49" s="7">
        <f t="shared" si="37"/>
        <v>0</v>
      </c>
      <c r="AR49" s="7">
        <f t="shared" si="37"/>
        <v>0</v>
      </c>
      <c r="AS49" s="7">
        <f t="shared" si="37"/>
        <v>0</v>
      </c>
      <c r="AT49" s="7">
        <f t="shared" si="37"/>
        <v>0</v>
      </c>
    </row>
    <row r="50" spans="1:46" ht="20.25" x14ac:dyDescent="0.3">
      <c r="A50" s="21"/>
      <c r="B50" s="71" t="str">
        <f>IF(ISTEXT("SC-"&amp;VLOOKUP(A50,'Chart of Accounts'!$B$5:$C$54,2,FALSE)),"SC-"&amp;VLOOKUP(A50,'Chart of Accounts'!$B$5:$C$54,2,FALSE),"")</f>
        <v/>
      </c>
      <c r="C50" s="10"/>
      <c r="D50" s="10"/>
      <c r="E50" s="10"/>
      <c r="F50" s="10"/>
      <c r="G50" s="10"/>
      <c r="H50" s="10"/>
      <c r="I50" s="194"/>
      <c r="J50" s="10"/>
      <c r="K50" s="10"/>
      <c r="L50" s="10"/>
      <c r="M50" s="10"/>
      <c r="N50" s="10"/>
      <c r="O50" s="4">
        <f t="shared" si="0"/>
        <v>0</v>
      </c>
      <c r="T50" s="60" t="s">
        <v>67</v>
      </c>
      <c r="U50" s="60">
        <v>7038</v>
      </c>
      <c r="AA50" s="7" t="s">
        <v>190</v>
      </c>
      <c r="AB50" s="7" t="str">
        <f t="shared" si="1"/>
        <v/>
      </c>
      <c r="AC50" s="7">
        <v>803</v>
      </c>
      <c r="AD50" s="7" t="str">
        <f t="shared" si="2"/>
        <v>035</v>
      </c>
      <c r="AE50" s="7"/>
      <c r="AF50" s="7"/>
      <c r="AG50" s="7">
        <v>110</v>
      </c>
      <c r="AH50" s="7" t="str">
        <f>Summary!$B$2</f>
        <v>USD</v>
      </c>
      <c r="AI50" s="7">
        <f t="shared" si="3"/>
        <v>0</v>
      </c>
      <c r="AJ50" s="7">
        <f t="shared" si="3"/>
        <v>0</v>
      </c>
      <c r="AK50" s="7">
        <f t="shared" si="3"/>
        <v>0</v>
      </c>
      <c r="AL50" s="7">
        <f t="shared" si="3"/>
        <v>0</v>
      </c>
      <c r="AM50" s="7">
        <f t="shared" si="3"/>
        <v>0</v>
      </c>
      <c r="AN50" s="7">
        <f t="shared" si="3"/>
        <v>0</v>
      </c>
      <c r="AO50" s="7">
        <f t="shared" si="3"/>
        <v>0</v>
      </c>
      <c r="AP50" s="7">
        <f t="shared" si="3"/>
        <v>0</v>
      </c>
      <c r="AQ50" s="7">
        <f t="shared" si="3"/>
        <v>0</v>
      </c>
      <c r="AR50" s="7">
        <f t="shared" si="3"/>
        <v>0</v>
      </c>
      <c r="AS50" s="7">
        <f t="shared" si="3"/>
        <v>0</v>
      </c>
      <c r="AT50" s="7">
        <f t="shared" si="3"/>
        <v>0</v>
      </c>
    </row>
    <row r="51" spans="1:46" ht="20.25" x14ac:dyDescent="0.3">
      <c r="A51" s="21"/>
      <c r="B51" s="71" t="str">
        <f>IF(ISTEXT("SC-"&amp;VLOOKUP(A51,'Chart of Accounts'!$B$5:$C$54,2,FALSE)),"SC-"&amp;VLOOKUP(A51,'Chart of Accounts'!$B$5:$C$54,2,FALSE),"")</f>
        <v/>
      </c>
      <c r="C51" s="10"/>
      <c r="D51" s="10"/>
      <c r="E51" s="10"/>
      <c r="F51" s="10"/>
      <c r="G51" s="10"/>
      <c r="H51" s="10"/>
      <c r="I51" s="10"/>
      <c r="J51" s="10"/>
      <c r="K51" s="10"/>
      <c r="L51" s="10"/>
      <c r="M51" s="10"/>
      <c r="N51" s="10"/>
      <c r="O51" s="4">
        <f t="shared" si="0"/>
        <v>0</v>
      </c>
      <c r="T51" s="60" t="s">
        <v>69</v>
      </c>
      <c r="U51" s="60">
        <v>7040</v>
      </c>
      <c r="AA51" s="7" t="s">
        <v>190</v>
      </c>
      <c r="AB51" s="7" t="str">
        <f t="shared" si="1"/>
        <v/>
      </c>
      <c r="AC51" s="7">
        <v>803</v>
      </c>
      <c r="AD51" s="7" t="str">
        <f t="shared" si="2"/>
        <v>035</v>
      </c>
      <c r="AE51" s="7"/>
      <c r="AF51" s="7"/>
      <c r="AG51" s="7">
        <v>110</v>
      </c>
      <c r="AH51" s="7" t="str">
        <f>Summary!$B$2</f>
        <v>USD</v>
      </c>
      <c r="AI51" s="7">
        <f t="shared" si="3"/>
        <v>0</v>
      </c>
      <c r="AJ51" s="7">
        <f t="shared" si="3"/>
        <v>0</v>
      </c>
      <c r="AK51" s="7">
        <f t="shared" si="3"/>
        <v>0</v>
      </c>
      <c r="AL51" s="7">
        <f t="shared" si="3"/>
        <v>0</v>
      </c>
      <c r="AM51" s="7">
        <f t="shared" si="3"/>
        <v>0</v>
      </c>
      <c r="AN51" s="7">
        <f t="shared" si="3"/>
        <v>0</v>
      </c>
      <c r="AO51" s="7">
        <f t="shared" si="3"/>
        <v>0</v>
      </c>
      <c r="AP51" s="7">
        <f t="shared" si="3"/>
        <v>0</v>
      </c>
      <c r="AQ51" s="7">
        <f t="shared" si="3"/>
        <v>0</v>
      </c>
      <c r="AR51" s="7">
        <f t="shared" si="3"/>
        <v>0</v>
      </c>
      <c r="AS51" s="7">
        <f t="shared" si="3"/>
        <v>0</v>
      </c>
      <c r="AT51" s="7">
        <f t="shared" si="3"/>
        <v>0</v>
      </c>
    </row>
    <row r="52" spans="1:46" ht="20.25" x14ac:dyDescent="0.3">
      <c r="A52" s="21"/>
      <c r="B52" s="71" t="str">
        <f>IF(ISTEXT("SC-"&amp;VLOOKUP(A52,'Chart of Accounts'!$B$5:$C$54,2,FALSE)),"SC-"&amp;VLOOKUP(A52,'Chart of Accounts'!$B$5:$C$54,2,FALSE),"")</f>
        <v/>
      </c>
      <c r="C52" s="10"/>
      <c r="D52" s="10"/>
      <c r="E52" s="10"/>
      <c r="F52" s="10"/>
      <c r="G52" s="10"/>
      <c r="H52" s="10"/>
      <c r="I52" s="10"/>
      <c r="J52" s="10"/>
      <c r="K52" s="10"/>
      <c r="L52" s="10"/>
      <c r="M52" s="10"/>
      <c r="N52" s="10"/>
      <c r="O52" s="4">
        <f t="shared" si="0"/>
        <v>0</v>
      </c>
      <c r="T52" s="60" t="s">
        <v>71</v>
      </c>
      <c r="U52" s="60">
        <v>7042</v>
      </c>
      <c r="AA52" s="7" t="s">
        <v>190</v>
      </c>
      <c r="AB52" s="7" t="str">
        <f>IF(A52="","",A52&amp;"-000000")</f>
        <v/>
      </c>
      <c r="AC52" s="7">
        <v>803</v>
      </c>
      <c r="AD52" s="7" t="str">
        <f t="shared" si="2"/>
        <v>035</v>
      </c>
      <c r="AE52" s="7"/>
      <c r="AF52" s="7"/>
      <c r="AG52" s="7">
        <v>110</v>
      </c>
      <c r="AH52" s="7" t="str">
        <f>Summary!$B$2</f>
        <v>USD</v>
      </c>
      <c r="AI52" s="7">
        <f t="shared" ref="AI52:AT52" si="38">IF(C52="",0,C52)</f>
        <v>0</v>
      </c>
      <c r="AJ52" s="7">
        <f t="shared" si="38"/>
        <v>0</v>
      </c>
      <c r="AK52" s="7">
        <f t="shared" si="38"/>
        <v>0</v>
      </c>
      <c r="AL52" s="7">
        <f t="shared" si="38"/>
        <v>0</v>
      </c>
      <c r="AM52" s="7">
        <f t="shared" si="38"/>
        <v>0</v>
      </c>
      <c r="AN52" s="7">
        <f t="shared" si="38"/>
        <v>0</v>
      </c>
      <c r="AO52" s="7">
        <f t="shared" si="38"/>
        <v>0</v>
      </c>
      <c r="AP52" s="7">
        <f t="shared" si="38"/>
        <v>0</v>
      </c>
      <c r="AQ52" s="7">
        <f t="shared" si="38"/>
        <v>0</v>
      </c>
      <c r="AR52" s="7">
        <f t="shared" si="38"/>
        <v>0</v>
      </c>
      <c r="AS52" s="7">
        <f t="shared" si="38"/>
        <v>0</v>
      </c>
      <c r="AT52" s="7">
        <f t="shared" si="38"/>
        <v>0</v>
      </c>
    </row>
    <row r="53" spans="1:46" ht="21" thickBot="1" x14ac:dyDescent="0.35">
      <c r="A53" s="11"/>
      <c r="B53" s="65" t="s">
        <v>130</v>
      </c>
      <c r="C53" s="69">
        <f t="shared" ref="C53:O53" si="39">SUM(C44:C52)</f>
        <v>0</v>
      </c>
      <c r="D53" s="69">
        <f t="shared" si="39"/>
        <v>0</v>
      </c>
      <c r="E53" s="69">
        <f t="shared" si="39"/>
        <v>0</v>
      </c>
      <c r="F53" s="69">
        <f t="shared" si="39"/>
        <v>0</v>
      </c>
      <c r="G53" s="69">
        <f t="shared" si="39"/>
        <v>0</v>
      </c>
      <c r="H53" s="69">
        <f t="shared" si="39"/>
        <v>0</v>
      </c>
      <c r="I53" s="69">
        <f t="shared" si="39"/>
        <v>20</v>
      </c>
      <c r="J53" s="69">
        <f t="shared" si="39"/>
        <v>0</v>
      </c>
      <c r="K53" s="69">
        <f t="shared" si="39"/>
        <v>0</v>
      </c>
      <c r="L53" s="69">
        <f t="shared" si="39"/>
        <v>0</v>
      </c>
      <c r="M53" s="69">
        <f t="shared" si="39"/>
        <v>0</v>
      </c>
      <c r="N53" s="69">
        <f t="shared" si="39"/>
        <v>0</v>
      </c>
      <c r="O53" s="69">
        <f t="shared" si="39"/>
        <v>20</v>
      </c>
      <c r="T53" s="60" t="s">
        <v>72</v>
      </c>
      <c r="U53" s="60">
        <v>7044</v>
      </c>
    </row>
    <row r="54" spans="1:46" ht="15.75" thickTop="1" x14ac:dyDescent="0.2">
      <c r="T54" s="60" t="s">
        <v>74</v>
      </c>
      <c r="U54" s="60">
        <v>7046</v>
      </c>
    </row>
    <row r="56" spans="1:46" ht="21" thickBot="1" x14ac:dyDescent="0.35">
      <c r="B56" s="65" t="s">
        <v>130</v>
      </c>
      <c r="C56" s="69">
        <f>C29+C41+C53</f>
        <v>0</v>
      </c>
      <c r="D56" s="69">
        <f t="shared" ref="D56:N56" si="40">D29+D41+D53</f>
        <v>0</v>
      </c>
      <c r="E56" s="69">
        <f t="shared" si="40"/>
        <v>0</v>
      </c>
      <c r="F56" s="69">
        <f t="shared" si="40"/>
        <v>0</v>
      </c>
      <c r="G56" s="69">
        <f t="shared" si="40"/>
        <v>0</v>
      </c>
      <c r="H56" s="69">
        <f t="shared" si="40"/>
        <v>0</v>
      </c>
      <c r="I56" s="69">
        <f t="shared" si="40"/>
        <v>970</v>
      </c>
      <c r="J56" s="69">
        <f t="shared" si="40"/>
        <v>0</v>
      </c>
      <c r="K56" s="69">
        <f t="shared" si="40"/>
        <v>0</v>
      </c>
      <c r="L56" s="69">
        <f t="shared" si="40"/>
        <v>0</v>
      </c>
      <c r="M56" s="69">
        <f t="shared" si="40"/>
        <v>0</v>
      </c>
      <c r="N56" s="69">
        <f t="shared" si="40"/>
        <v>0</v>
      </c>
      <c r="O56" s="69">
        <f>SUM(C56:N56)</f>
        <v>970</v>
      </c>
    </row>
    <row r="57" spans="1:46" ht="15.75" thickTop="1" x14ac:dyDescent="0.2"/>
    <row r="58" spans="1:46" ht="21" thickBot="1" x14ac:dyDescent="0.35">
      <c r="A58" s="65" t="s">
        <v>225</v>
      </c>
      <c r="B58" s="65"/>
      <c r="C58" s="79">
        <f>C17-C53-C29-C41</f>
        <v>0</v>
      </c>
      <c r="D58" s="79">
        <f t="shared" ref="D58:N58" si="41">D17-D53-D29-D41</f>
        <v>0</v>
      </c>
      <c r="E58" s="79">
        <f t="shared" si="41"/>
        <v>0</v>
      </c>
      <c r="F58" s="79">
        <f t="shared" si="41"/>
        <v>0</v>
      </c>
      <c r="G58" s="79">
        <f t="shared" si="41"/>
        <v>0</v>
      </c>
      <c r="H58" s="79">
        <f t="shared" si="41"/>
        <v>0</v>
      </c>
      <c r="I58" s="79">
        <f t="shared" si="41"/>
        <v>-970</v>
      </c>
      <c r="J58" s="79">
        <f t="shared" si="41"/>
        <v>0</v>
      </c>
      <c r="K58" s="79">
        <f t="shared" si="41"/>
        <v>0</v>
      </c>
      <c r="L58" s="79">
        <f t="shared" si="41"/>
        <v>0</v>
      </c>
      <c r="M58" s="79">
        <f t="shared" si="41"/>
        <v>0</v>
      </c>
      <c r="N58" s="79">
        <f t="shared" si="41"/>
        <v>0</v>
      </c>
      <c r="O58" s="79">
        <f>O17-O53-O29-O41</f>
        <v>-970</v>
      </c>
      <c r="T58" s="60" t="s">
        <v>76</v>
      </c>
      <c r="U58" s="60">
        <v>7048</v>
      </c>
    </row>
    <row r="59" spans="1:46" ht="15.75" thickTop="1" x14ac:dyDescent="0.2">
      <c r="T59" s="60" t="s">
        <v>78</v>
      </c>
      <c r="U59" s="60">
        <v>7050</v>
      </c>
    </row>
    <row r="60" spans="1:46" x14ac:dyDescent="0.2">
      <c r="T60" s="60" t="s">
        <v>80</v>
      </c>
      <c r="U60" s="60">
        <v>7052</v>
      </c>
    </row>
    <row r="61" spans="1:46" x14ac:dyDescent="0.2">
      <c r="T61" s="60" t="s">
        <v>81</v>
      </c>
      <c r="U61" s="60">
        <v>7070</v>
      </c>
    </row>
    <row r="62" spans="1:46" x14ac:dyDescent="0.2">
      <c r="T62" s="60" t="s">
        <v>83</v>
      </c>
      <c r="U62" s="60">
        <v>7072</v>
      </c>
    </row>
    <row r="63" spans="1:46" x14ac:dyDescent="0.2">
      <c r="T63" s="60" t="s">
        <v>85</v>
      </c>
      <c r="U63" s="60">
        <v>7078</v>
      </c>
    </row>
    <row r="64" spans="1:46" x14ac:dyDescent="0.2">
      <c r="T64" s="60" t="s">
        <v>87</v>
      </c>
      <c r="U64" s="60">
        <v>7080</v>
      </c>
    </row>
    <row r="65" spans="20:21" x14ac:dyDescent="0.2">
      <c r="T65" s="60" t="s">
        <v>89</v>
      </c>
      <c r="U65" s="60">
        <v>7082</v>
      </c>
    </row>
    <row r="66" spans="20:21" x14ac:dyDescent="0.2">
      <c r="T66" s="60" t="s">
        <v>91</v>
      </c>
      <c r="U66" s="60">
        <v>7084</v>
      </c>
    </row>
    <row r="67" spans="20:21" x14ac:dyDescent="0.2">
      <c r="T67" s="60" t="s">
        <v>93</v>
      </c>
      <c r="U67" s="60">
        <v>7086</v>
      </c>
    </row>
    <row r="68" spans="20:21" x14ac:dyDescent="0.2">
      <c r="T68" s="60" t="s">
        <v>95</v>
      </c>
      <c r="U68" s="60">
        <v>7088</v>
      </c>
    </row>
    <row r="69" spans="20:21" x14ac:dyDescent="0.2">
      <c r="T69" s="60" t="s">
        <v>97</v>
      </c>
      <c r="U69" s="60">
        <v>7090</v>
      </c>
    </row>
    <row r="70" spans="20:21" x14ac:dyDescent="0.2">
      <c r="T70" s="60">
        <f>'Chart of Accounts'!I38</f>
        <v>0</v>
      </c>
    </row>
    <row r="71" spans="20:21" x14ac:dyDescent="0.2">
      <c r="T71" s="60">
        <f>'Chart of Accounts'!I39</f>
        <v>0</v>
      </c>
    </row>
    <row r="72" spans="20:21" x14ac:dyDescent="0.2">
      <c r="T72" s="60">
        <f>'Chart of Accounts'!I40</f>
        <v>0</v>
      </c>
    </row>
    <row r="73" spans="20:21" x14ac:dyDescent="0.2">
      <c r="T73" s="60">
        <f>'Chart of Accounts'!I41</f>
        <v>0</v>
      </c>
    </row>
    <row r="74" spans="20:21" x14ac:dyDescent="0.2">
      <c r="T74" s="60">
        <f>'Chart of Accounts'!I42</f>
        <v>0</v>
      </c>
    </row>
    <row r="75" spans="20:21" x14ac:dyDescent="0.2">
      <c r="T75" s="60">
        <f>'Chart of Accounts'!I43</f>
        <v>0</v>
      </c>
    </row>
    <row r="76" spans="20:21" x14ac:dyDescent="0.2">
      <c r="T76" s="60">
        <f>'Chart of Accounts'!I44</f>
        <v>0</v>
      </c>
    </row>
    <row r="77" spans="20:21" x14ac:dyDescent="0.2">
      <c r="T77" s="60">
        <f>'Chart of Accounts'!I45</f>
        <v>0</v>
      </c>
    </row>
    <row r="78" spans="20:21" x14ac:dyDescent="0.2">
      <c r="T78" s="60">
        <f>'Chart of Accounts'!I46</f>
        <v>0</v>
      </c>
    </row>
    <row r="79" spans="20:21" x14ac:dyDescent="0.2">
      <c r="T79" s="60">
        <f>'Chart of Accounts'!I47</f>
        <v>0</v>
      </c>
    </row>
    <row r="80" spans="20:21" x14ac:dyDescent="0.2">
      <c r="T80" s="60">
        <f>'Chart of Accounts'!I48</f>
        <v>0</v>
      </c>
    </row>
    <row r="81" spans="20:20" x14ac:dyDescent="0.2">
      <c r="T81" s="60">
        <f>'Chart of Accounts'!I49</f>
        <v>0</v>
      </c>
    </row>
    <row r="82" spans="20:20" x14ac:dyDescent="0.2">
      <c r="T82" s="60">
        <f>'Chart of Accounts'!I50</f>
        <v>0</v>
      </c>
    </row>
    <row r="83" spans="20:20" x14ac:dyDescent="0.2">
      <c r="T83" s="60">
        <f>'Chart of Accounts'!I52</f>
        <v>0</v>
      </c>
    </row>
  </sheetData>
  <sheetProtection algorithmName="SHA-512" hashValue="AFzUWVGhDw2ydgBubOoJh3uEOcWru/ovpqE+FOFAs6yIZDWyAtU1qAd/5XThLc80wpYdWAKZhkz+TUx6i9zWmA==" saltValue="kMOyQAUnEvX+dBE4LQ39og==" spinCount="100000" sheet="1" selectLockedCells="1"/>
  <protectedRanges>
    <protectedRange sqref="O9:O16 C17:O18 C53:O53 O43:O52 C29:O30 O19:O28 C41:O42 O31:O40 C56:O56" name="Range1_1"/>
    <protectedRange sqref="C9:N16" name="Range1_1_1"/>
    <protectedRange sqref="C43:N52 C19:N28 C31:N40" name="Range1_1_2"/>
  </protectedRanges>
  <mergeCells count="1">
    <mergeCell ref="C5:O5"/>
  </mergeCells>
  <phoneticPr fontId="5" type="noConversion"/>
  <dataValidations count="2">
    <dataValidation type="list" allowBlank="1" showInputMessage="1" showErrorMessage="1" sqref="A50:A52 A38:A40 A26:A28" xr:uid="{00000000-0002-0000-0B00-000000000000}">
      <formula1>$U$10:$U$69</formula1>
    </dataValidation>
    <dataValidation type="decimal" operator="greaterThanOrEqual" allowBlank="1" showInputMessage="1" showErrorMessage="1" sqref="C9:N16 C44:N52 C20:N28 C32:N40" xr:uid="{00000000-0002-0000-0B00-000001000000}">
      <formula1>0</formula1>
    </dataValidation>
  </dataValidations>
  <pageMargins left="0.75" right="0.75" top="1" bottom="1" header="0.5" footer="0.5"/>
  <pageSetup scale="40"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U59"/>
  <sheetViews>
    <sheetView zoomScale="55" zoomScaleNormal="55" workbookViewId="0">
      <pane xSplit="2" ySplit="6" topLeftCell="C10" activePane="bottomRight" state="frozen"/>
      <selection activeCell="B1" sqref="B1"/>
      <selection pane="topRight" activeCell="B1" sqref="B1"/>
      <selection pane="bottomLeft" activeCell="B1" sqref="B1"/>
      <selection pane="bottomRight" activeCell="L23" sqref="L23"/>
    </sheetView>
  </sheetViews>
  <sheetFormatPr defaultRowHeight="15" x14ac:dyDescent="0.2"/>
  <cols>
    <col min="1" max="1" width="11.140625" style="60" customWidth="1"/>
    <col min="2" max="2" width="52.7109375" style="60" customWidth="1"/>
    <col min="3" max="15" width="17" style="60" customWidth="1"/>
    <col min="16" max="17" width="9.140625" style="60"/>
    <col min="18" max="19" width="9.140625" style="60" hidden="1" customWidth="1"/>
    <col min="20" max="20" width="19.140625" style="60" hidden="1" customWidth="1"/>
    <col min="21" max="21" width="6.85546875" style="60" hidden="1" customWidth="1"/>
    <col min="22" max="26" width="9.140625" style="60" hidden="1" customWidth="1"/>
    <col min="27" max="27" width="13.85546875" style="60" hidden="1" customWidth="1"/>
    <col min="28" max="28" width="15.7109375" style="60" hidden="1" customWidth="1"/>
    <col min="29" max="29" width="17.28515625" style="60" hidden="1" customWidth="1"/>
    <col min="30" max="30" width="13.140625" style="60" hidden="1" customWidth="1"/>
    <col min="31" max="31" width="5.5703125" style="60" hidden="1" customWidth="1"/>
    <col min="32" max="32" width="13.7109375" style="60" hidden="1" customWidth="1"/>
    <col min="33" max="33" width="19.85546875" style="60" hidden="1" customWidth="1"/>
    <col min="34" max="34" width="22" style="60" hidden="1" customWidth="1"/>
    <col min="35" max="35" width="11.85546875" style="60" hidden="1" customWidth="1"/>
    <col min="36" max="38" width="12.28515625" style="60" hidden="1" customWidth="1"/>
    <col min="39" max="39" width="12.140625" style="60" hidden="1" customWidth="1"/>
    <col min="40" max="40" width="12.28515625" style="60" hidden="1" customWidth="1"/>
    <col min="41" max="41" width="12.140625" style="60" hidden="1" customWidth="1"/>
    <col min="42" max="43" width="12.28515625" style="60" hidden="1" customWidth="1"/>
    <col min="44" max="44" width="13.140625" style="60" hidden="1" customWidth="1"/>
    <col min="45" max="45" width="12.5703125" style="60" hidden="1" customWidth="1"/>
    <col min="46" max="46" width="13.140625" style="60" hidden="1" customWidth="1"/>
    <col min="47" max="47" width="9.140625"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'Speech Contest'!G3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131</v>
      </c>
      <c r="B8" s="68"/>
      <c r="C8" s="65"/>
      <c r="D8" s="4"/>
      <c r="E8" s="4"/>
      <c r="F8" s="4"/>
      <c r="G8" s="4"/>
      <c r="H8" s="4"/>
      <c r="I8" s="4"/>
      <c r="J8" s="4"/>
      <c r="K8" s="4"/>
      <c r="L8" s="4"/>
      <c r="M8" s="4"/>
      <c r="N8" s="4"/>
      <c r="O8" s="4"/>
    </row>
    <row r="9" spans="1:46" ht="20.25" x14ac:dyDescent="0.3">
      <c r="A9" s="11">
        <v>7004</v>
      </c>
      <c r="B9" s="71" t="str">
        <f>IF(ISTEXT("Admin-"&amp;VLOOKUP(A9,'Chart of Accounts'!$B$5:$C$63,2,FALSE)),"Admin-"&amp;VLOOKUP(A9,'Chart of Accounts'!$B$5:$C$63,2,FALSE),"")</f>
        <v>Admin-Badges &amp; Pins</v>
      </c>
      <c r="C9" s="195"/>
      <c r="D9" s="195"/>
      <c r="E9" s="195"/>
      <c r="F9" s="195"/>
      <c r="G9" s="195"/>
      <c r="H9" s="195"/>
      <c r="I9" s="195"/>
      <c r="J9" s="195"/>
      <c r="K9" s="195"/>
      <c r="L9" s="195"/>
      <c r="M9" s="195"/>
      <c r="N9" s="195"/>
      <c r="O9" s="4">
        <f t="shared" ref="O9:O36" si="0">SUM(C9:N9)</f>
        <v>0</v>
      </c>
      <c r="T9" s="128" t="s">
        <v>258</v>
      </c>
      <c r="AA9" s="7" t="s">
        <v>190</v>
      </c>
      <c r="AB9" s="7" t="str">
        <f t="shared" ref="AB9:AB36" si="1">IF(A9="","",A9&amp;"-000000")</f>
        <v>7004-000000</v>
      </c>
      <c r="AC9" s="7">
        <v>900</v>
      </c>
      <c r="AD9" s="7" t="str">
        <f t="shared" ref="AD9:AD36" si="2">IF(LEN($O$1)=3,$O$1,IF(LEN($O$1)=2,0&amp;$O$1,IF(LEN($O$1)=1,0&amp;0&amp;$O$1,"ERROR")))</f>
        <v>035</v>
      </c>
      <c r="AE9" s="7"/>
      <c r="AF9" s="7"/>
      <c r="AG9" s="7">
        <v>110</v>
      </c>
      <c r="AH9" s="7" t="str">
        <f>Summary!$B$2</f>
        <v>USD</v>
      </c>
      <c r="AI9" s="7">
        <f t="shared" ref="AI9:AT33"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x14ac:dyDescent="0.3">
      <c r="A10" s="11">
        <v>7008</v>
      </c>
      <c r="B10" s="71" t="str">
        <f>IF(ISTEXT("Admin-"&amp;VLOOKUP(A10,'Chart of Accounts'!$B$5:$C$63,2,FALSE)),"Admin-"&amp;VLOOKUP(A10,'Chart of Accounts'!$B$5:$C$63,2,FALSE),"")</f>
        <v>Admin-Promotional Materials</v>
      </c>
      <c r="C10" s="195"/>
      <c r="D10" s="195"/>
      <c r="E10" s="195"/>
      <c r="F10" s="195"/>
      <c r="G10" s="195"/>
      <c r="H10" s="195"/>
      <c r="I10" s="195"/>
      <c r="J10" s="195"/>
      <c r="K10" s="195"/>
      <c r="L10" s="195"/>
      <c r="M10" s="195"/>
      <c r="N10" s="195"/>
      <c r="O10" s="4">
        <f t="shared" si="0"/>
        <v>0</v>
      </c>
      <c r="T10" s="60" t="s">
        <v>33</v>
      </c>
      <c r="U10" s="60">
        <v>7004</v>
      </c>
      <c r="AA10" s="7" t="s">
        <v>190</v>
      </c>
      <c r="AB10" s="7" t="str">
        <f t="shared" si="1"/>
        <v>7008-000000</v>
      </c>
      <c r="AC10" s="7">
        <v>900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19.5" customHeight="1" x14ac:dyDescent="0.3">
      <c r="A11" s="11">
        <v>7010</v>
      </c>
      <c r="B11" s="71" t="str">
        <f>IF(ISTEXT("Admin-"&amp;VLOOKUP(A11,'Chart of Accounts'!$B$5:$C$63,2,FALSE)),"Admin-"&amp;VLOOKUP(A11,'Chart of Accounts'!$B$5:$C$63,2,FALSE),"")</f>
        <v>Admin-Awards Expense (Trophies, Plaques, Ribbons &amp; Certificates)</v>
      </c>
      <c r="C11" s="195"/>
      <c r="D11" s="195"/>
      <c r="E11" s="195"/>
      <c r="F11" s="195"/>
      <c r="G11" s="195"/>
      <c r="H11" s="195"/>
      <c r="I11" s="195"/>
      <c r="J11" s="195"/>
      <c r="K11" s="195"/>
      <c r="L11" s="195"/>
      <c r="M11" s="195"/>
      <c r="N11" s="195"/>
      <c r="O11" s="4">
        <f t="shared" si="0"/>
        <v>0</v>
      </c>
      <c r="T11" s="60" t="s">
        <v>35</v>
      </c>
      <c r="U11" s="60">
        <v>7006</v>
      </c>
      <c r="AA11" s="7" t="s">
        <v>190</v>
      </c>
      <c r="AB11" s="7" t="str">
        <f t="shared" si="1"/>
        <v>7010-000000</v>
      </c>
      <c r="AC11" s="7">
        <v>900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9.5" customHeight="1" x14ac:dyDescent="0.3">
      <c r="A12" s="11">
        <v>7012</v>
      </c>
      <c r="B12" s="71" t="str">
        <f>IF(ISTEXT("Admin-"&amp;VLOOKUP(A12,'Chart of Accounts'!$B$5:$C$63,2,FALSE)),"Admin-"&amp;VLOOKUP(A12,'Chart of Accounts'!$B$5:$C$63,2,FALSE),"")</f>
        <v>Admin-Supplies &amp; Stationery Expense</v>
      </c>
      <c r="C12" s="195"/>
      <c r="D12" s="195"/>
      <c r="E12" s="195"/>
      <c r="F12" s="195">
        <v>10</v>
      </c>
      <c r="G12" s="195"/>
      <c r="H12" s="195">
        <v>10</v>
      </c>
      <c r="I12" s="195"/>
      <c r="J12" s="195">
        <v>10</v>
      </c>
      <c r="K12" s="195"/>
      <c r="L12" s="195">
        <v>10</v>
      </c>
      <c r="M12" s="195"/>
      <c r="N12" s="195"/>
      <c r="O12" s="4">
        <f t="shared" si="0"/>
        <v>40</v>
      </c>
      <c r="T12" s="60" t="s">
        <v>37</v>
      </c>
      <c r="U12" s="60">
        <v>7008</v>
      </c>
      <c r="AA12" s="7" t="s">
        <v>190</v>
      </c>
      <c r="AB12" s="7" t="str">
        <f t="shared" si="1"/>
        <v>7012-000000</v>
      </c>
      <c r="AC12" s="7">
        <v>900</v>
      </c>
      <c r="AD12" s="7" t="str">
        <f t="shared" si="2"/>
        <v>035</v>
      </c>
      <c r="AE12" s="7"/>
      <c r="AF12" s="7"/>
      <c r="AG12" s="7">
        <v>110</v>
      </c>
      <c r="AH12" s="7" t="str">
        <f>Summary!$B$2</f>
        <v>USD</v>
      </c>
      <c r="AI12" s="7">
        <f t="shared" si="3"/>
        <v>0</v>
      </c>
      <c r="AJ12" s="7">
        <f t="shared" si="3"/>
        <v>0</v>
      </c>
      <c r="AK12" s="7">
        <f t="shared" si="3"/>
        <v>0</v>
      </c>
      <c r="AL12" s="7">
        <f t="shared" si="3"/>
        <v>10</v>
      </c>
      <c r="AM12" s="7">
        <f t="shared" si="3"/>
        <v>0</v>
      </c>
      <c r="AN12" s="7">
        <f t="shared" si="3"/>
        <v>10</v>
      </c>
      <c r="AO12" s="7">
        <f t="shared" si="3"/>
        <v>0</v>
      </c>
      <c r="AP12" s="7">
        <f t="shared" si="3"/>
        <v>10</v>
      </c>
      <c r="AQ12" s="7">
        <f t="shared" si="3"/>
        <v>0</v>
      </c>
      <c r="AR12" s="7">
        <f t="shared" si="3"/>
        <v>10</v>
      </c>
      <c r="AS12" s="7">
        <f t="shared" si="3"/>
        <v>0</v>
      </c>
      <c r="AT12" s="7">
        <f t="shared" si="3"/>
        <v>0</v>
      </c>
    </row>
    <row r="13" spans="1:46" ht="19.5" customHeight="1" x14ac:dyDescent="0.3">
      <c r="A13" s="11">
        <v>7014</v>
      </c>
      <c r="B13" s="71" t="str">
        <f>IF(ISTEXT("Admin-"&amp;VLOOKUP(A13,'Chart of Accounts'!$B$5:$C$63,2,FALSE)),"Admin-"&amp;VLOOKUP(A13,'Chart of Accounts'!$B$5:$C$63,2,FALSE),"")</f>
        <v>Admin-Room Rental Event Expense</v>
      </c>
      <c r="C13" s="195"/>
      <c r="D13" s="195"/>
      <c r="E13" s="195"/>
      <c r="F13" s="195"/>
      <c r="G13" s="195"/>
      <c r="H13" s="195"/>
      <c r="I13" s="195"/>
      <c r="J13" s="195"/>
      <c r="K13" s="195"/>
      <c r="L13" s="195"/>
      <c r="M13" s="195"/>
      <c r="N13" s="195"/>
      <c r="O13" s="4">
        <f t="shared" si="0"/>
        <v>0</v>
      </c>
      <c r="T13" s="60" t="s">
        <v>39</v>
      </c>
      <c r="U13" s="60">
        <v>7010</v>
      </c>
      <c r="AA13" s="7" t="s">
        <v>190</v>
      </c>
      <c r="AB13" s="7" t="str">
        <f t="shared" si="1"/>
        <v>7014-000000</v>
      </c>
      <c r="AC13" s="7">
        <v>900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19.5" customHeight="1" x14ac:dyDescent="0.3">
      <c r="A14" s="11">
        <v>7020</v>
      </c>
      <c r="B14" s="71" t="str">
        <f>IF(ISTEXT("Admin-"&amp;VLOOKUP(A14,'Chart of Accounts'!$B$5:$C$63,2,FALSE)),"Admin-"&amp;VLOOKUP(A14,'Chart of Accounts'!$B$5:$C$63,2,FALSE),"")</f>
        <v>Admin-Printing Expense</v>
      </c>
      <c r="C14" s="195"/>
      <c r="D14" s="195"/>
      <c r="E14" s="195"/>
      <c r="F14" s="195"/>
      <c r="G14" s="195"/>
      <c r="H14" s="195"/>
      <c r="I14" s="195"/>
      <c r="J14" s="195"/>
      <c r="K14" s="195"/>
      <c r="L14" s="195"/>
      <c r="M14" s="195"/>
      <c r="N14" s="195"/>
      <c r="O14" s="4">
        <f t="shared" si="0"/>
        <v>0</v>
      </c>
      <c r="T14" s="60" t="s">
        <v>41</v>
      </c>
      <c r="U14" s="60">
        <v>7012</v>
      </c>
      <c r="AA14" s="7" t="s">
        <v>190</v>
      </c>
      <c r="AB14" s="7" t="str">
        <f t="shared" si="1"/>
        <v>7020-000000</v>
      </c>
      <c r="AC14" s="7">
        <v>900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19.5" customHeight="1" x14ac:dyDescent="0.3">
      <c r="A15" s="11">
        <v>7022</v>
      </c>
      <c r="B15" s="71" t="str">
        <f>IF(ISTEXT("Admin-"&amp;VLOOKUP(A15,'Chart of Accounts'!$B$5:$C$63,2,FALSE)),"Admin-"&amp;VLOOKUP(A15,'Chart of Accounts'!$B$5:$C$63,2,FALSE),"")</f>
        <v>Admin-Audio Visual Expense</v>
      </c>
      <c r="C15" s="195"/>
      <c r="D15" s="195"/>
      <c r="E15" s="195"/>
      <c r="F15" s="195"/>
      <c r="G15" s="195"/>
      <c r="H15" s="195"/>
      <c r="I15" s="195"/>
      <c r="J15" s="195"/>
      <c r="K15" s="195"/>
      <c r="L15" s="195"/>
      <c r="M15" s="195"/>
      <c r="N15" s="195"/>
      <c r="O15" s="4">
        <f t="shared" si="0"/>
        <v>0</v>
      </c>
      <c r="T15" s="60" t="s">
        <v>43</v>
      </c>
      <c r="U15" s="60">
        <v>7014</v>
      </c>
      <c r="AA15" s="7" t="s">
        <v>190</v>
      </c>
      <c r="AB15" s="7" t="str">
        <f t="shared" si="1"/>
        <v>7022-000000</v>
      </c>
      <c r="AC15" s="7">
        <v>900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19.5" customHeight="1" x14ac:dyDescent="0.3">
      <c r="A16" s="11">
        <v>7026</v>
      </c>
      <c r="B16" s="71" t="str">
        <f>IF(ISTEXT("Admin-"&amp;VLOOKUP(A16,'Chart of Accounts'!$B$5:$C$63,2,FALSE)),"Admin-"&amp;VLOOKUP(A16,'Chart of Accounts'!$B$5:$C$63,2,FALSE),"")</f>
        <v>Admin-Website Expense</v>
      </c>
      <c r="C16" s="195"/>
      <c r="D16" s="195"/>
      <c r="E16" s="195">
        <v>60</v>
      </c>
      <c r="F16" s="195"/>
      <c r="G16" s="195"/>
      <c r="H16" s="195"/>
      <c r="I16" s="195"/>
      <c r="J16" s="195"/>
      <c r="K16" s="195"/>
      <c r="L16" s="195"/>
      <c r="M16" s="195"/>
      <c r="N16" s="195"/>
      <c r="O16" s="4">
        <f t="shared" si="0"/>
        <v>60</v>
      </c>
      <c r="T16" s="60" t="s">
        <v>45</v>
      </c>
      <c r="U16" s="60">
        <v>7016</v>
      </c>
      <c r="AA16" s="7" t="s">
        <v>190</v>
      </c>
      <c r="AB16" s="7" t="str">
        <f t="shared" si="1"/>
        <v>7026-000000</v>
      </c>
      <c r="AC16" s="7">
        <v>900</v>
      </c>
      <c r="AD16" s="7" t="str">
        <f t="shared" si="2"/>
        <v>035</v>
      </c>
      <c r="AE16" s="7"/>
      <c r="AF16" s="7"/>
      <c r="AG16" s="7">
        <v>110</v>
      </c>
      <c r="AH16" s="7" t="str">
        <f>Summary!$B$2</f>
        <v>USD</v>
      </c>
      <c r="AI16" s="7">
        <f t="shared" si="3"/>
        <v>0</v>
      </c>
      <c r="AJ16" s="7">
        <f t="shared" si="3"/>
        <v>0</v>
      </c>
      <c r="AK16" s="7">
        <f t="shared" si="3"/>
        <v>60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19.5" customHeight="1" x14ac:dyDescent="0.3">
      <c r="A17" s="11">
        <v>7030</v>
      </c>
      <c r="B17" s="71" t="str">
        <f>IF(ISTEXT("Admin-"&amp;VLOOKUP(A17,'Chart of Accounts'!$B$5:$C$63,2,FALSE)),"Admin-"&amp;VLOOKUP(A17,'Chart of Accounts'!$B$5:$C$63,2,FALSE),"")</f>
        <v>Admin-Photocopying Expense</v>
      </c>
      <c r="C17" s="195"/>
      <c r="D17" s="195"/>
      <c r="E17" s="195"/>
      <c r="F17" s="195"/>
      <c r="G17" s="195"/>
      <c r="H17" s="195"/>
      <c r="I17" s="195"/>
      <c r="J17" s="195"/>
      <c r="K17" s="195"/>
      <c r="L17" s="195"/>
      <c r="M17" s="195"/>
      <c r="N17" s="195"/>
      <c r="O17" s="4">
        <f t="shared" si="0"/>
        <v>0</v>
      </c>
      <c r="T17" s="60" t="s">
        <v>47</v>
      </c>
      <c r="U17" s="60">
        <v>7018</v>
      </c>
      <c r="AA17" s="7" t="s">
        <v>190</v>
      </c>
      <c r="AB17" s="7" t="str">
        <f t="shared" si="1"/>
        <v>7030-000000</v>
      </c>
      <c r="AC17" s="7">
        <v>900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19.5" customHeight="1" x14ac:dyDescent="0.3">
      <c r="A18" s="11">
        <v>7032</v>
      </c>
      <c r="B18" s="71" t="str">
        <f>IF(ISTEXT("Admin-"&amp;VLOOKUP(A18,'Chart of Accounts'!$B$5:$C$63,2,FALSE)),"Admin-"&amp;VLOOKUP(A18,'Chart of Accounts'!$B$5:$C$63,2,FALSE),"")</f>
        <v>Admin-Telephone Expense</v>
      </c>
      <c r="C18" s="195"/>
      <c r="D18" s="195"/>
      <c r="E18" s="195"/>
      <c r="F18" s="195"/>
      <c r="G18" s="195"/>
      <c r="H18" s="195"/>
      <c r="I18" s="195"/>
      <c r="J18" s="195"/>
      <c r="K18" s="195"/>
      <c r="L18" s="195"/>
      <c r="M18" s="195"/>
      <c r="N18" s="195"/>
      <c r="O18" s="4">
        <f t="shared" si="0"/>
        <v>0</v>
      </c>
      <c r="T18" s="60" t="s">
        <v>49</v>
      </c>
      <c r="U18" s="60">
        <v>7020</v>
      </c>
      <c r="AA18" s="7" t="s">
        <v>190</v>
      </c>
      <c r="AB18" s="7" t="str">
        <f t="shared" si="1"/>
        <v>7032-000000</v>
      </c>
      <c r="AC18" s="7">
        <v>900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19.5" customHeight="1" x14ac:dyDescent="0.3">
      <c r="A19" s="11">
        <v>7034</v>
      </c>
      <c r="B19" s="71" t="str">
        <f>IF(ISTEXT("Admin-"&amp;VLOOKUP(A19,'Chart of Accounts'!$B$5:$C$63,2,FALSE)),"Admin-"&amp;VLOOKUP(A19,'Chart of Accounts'!$B$5:$C$63,2,FALSE),"")</f>
        <v>Admin-Conference Calls &amp; Webinars Expense</v>
      </c>
      <c r="C19" s="195"/>
      <c r="D19" s="195"/>
      <c r="E19" s="195"/>
      <c r="F19" s="195"/>
      <c r="G19" s="195"/>
      <c r="H19" s="195"/>
      <c r="I19" s="195"/>
      <c r="J19" s="195"/>
      <c r="K19" s="195"/>
      <c r="L19" s="195"/>
      <c r="M19" s="195"/>
      <c r="N19" s="195"/>
      <c r="O19" s="4">
        <f t="shared" si="0"/>
        <v>0</v>
      </c>
      <c r="T19" s="60" t="s">
        <v>51</v>
      </c>
      <c r="U19" s="60">
        <v>7022</v>
      </c>
      <c r="AA19" s="7" t="s">
        <v>190</v>
      </c>
      <c r="AB19" s="7" t="str">
        <f t="shared" si="1"/>
        <v>7034-000000</v>
      </c>
      <c r="AC19" s="7">
        <v>900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19.5" customHeight="1" x14ac:dyDescent="0.3">
      <c r="A20" s="11">
        <v>7044</v>
      </c>
      <c r="B20" s="71" t="str">
        <f>IF(ISTEXT("Admin-"&amp;VLOOKUP(A20,'Chart of Accounts'!$B$5:$C$63,2,FALSE)),"Admin-"&amp;VLOOKUP(A20,'Chart of Accounts'!$B$5:$C$63,2,FALSE),"")</f>
        <v>Admin-Postage &amp; Shipping Expense</v>
      </c>
      <c r="C20" s="195">
        <v>0</v>
      </c>
      <c r="D20" s="195">
        <v>0</v>
      </c>
      <c r="E20" s="195"/>
      <c r="F20" s="195">
        <v>95</v>
      </c>
      <c r="G20" s="195"/>
      <c r="H20" s="195">
        <v>95</v>
      </c>
      <c r="I20" s="195"/>
      <c r="J20" s="195">
        <v>95</v>
      </c>
      <c r="K20" s="195"/>
      <c r="L20" s="195">
        <v>95</v>
      </c>
      <c r="M20" s="195"/>
      <c r="N20" s="195"/>
      <c r="O20" s="4">
        <f t="shared" si="0"/>
        <v>380</v>
      </c>
      <c r="T20" s="60" t="s">
        <v>53</v>
      </c>
      <c r="U20" s="60">
        <v>7024</v>
      </c>
      <c r="AA20" s="7" t="s">
        <v>190</v>
      </c>
      <c r="AB20" s="7" t="str">
        <f t="shared" si="1"/>
        <v>7044-000000</v>
      </c>
      <c r="AC20" s="7">
        <v>900</v>
      </c>
      <c r="AD20" s="7" t="str">
        <f t="shared" si="2"/>
        <v>035</v>
      </c>
      <c r="AE20" s="7"/>
      <c r="AF20" s="7"/>
      <c r="AG20" s="7">
        <v>110</v>
      </c>
      <c r="AH20" s="7" t="str">
        <f>Summary!$B$2</f>
        <v>USD</v>
      </c>
      <c r="AI20" s="7">
        <f t="shared" si="3"/>
        <v>0</v>
      </c>
      <c r="AJ20" s="7">
        <f t="shared" si="3"/>
        <v>0</v>
      </c>
      <c r="AK20" s="7">
        <f t="shared" si="3"/>
        <v>0</v>
      </c>
      <c r="AL20" s="7">
        <f t="shared" si="3"/>
        <v>95</v>
      </c>
      <c r="AM20" s="7">
        <f t="shared" si="3"/>
        <v>0</v>
      </c>
      <c r="AN20" s="7">
        <f t="shared" si="3"/>
        <v>95</v>
      </c>
      <c r="AO20" s="7">
        <f t="shared" si="3"/>
        <v>0</v>
      </c>
      <c r="AP20" s="7">
        <f t="shared" si="3"/>
        <v>95</v>
      </c>
      <c r="AQ20" s="7">
        <f t="shared" si="3"/>
        <v>0</v>
      </c>
      <c r="AR20" s="7">
        <f t="shared" si="3"/>
        <v>95</v>
      </c>
      <c r="AS20" s="7">
        <f t="shared" si="3"/>
        <v>0</v>
      </c>
      <c r="AT20" s="7">
        <f t="shared" si="3"/>
        <v>0</v>
      </c>
    </row>
    <row r="21" spans="1:46" ht="19.5" customHeight="1" x14ac:dyDescent="0.3">
      <c r="A21" s="11">
        <v>7046</v>
      </c>
      <c r="B21" s="71" t="str">
        <f>IF(ISTEXT("Admin-"&amp;VLOOKUP(A21,'Chart of Accounts'!$B$5:$C$63,2,FALSE)),"Admin-"&amp;VLOOKUP(A21,'Chart of Accounts'!$B$5:$C$63,2,FALSE),"")</f>
        <v>Admin-Express Mail/Courier Expense</v>
      </c>
      <c r="C21" s="195"/>
      <c r="D21" s="195"/>
      <c r="E21" s="195"/>
      <c r="F21" s="195"/>
      <c r="G21" s="195"/>
      <c r="H21" s="195"/>
      <c r="I21" s="195"/>
      <c r="J21" s="195"/>
      <c r="K21" s="195"/>
      <c r="L21" s="195"/>
      <c r="M21" s="195"/>
      <c r="N21" s="195"/>
      <c r="O21" s="4">
        <f t="shared" si="0"/>
        <v>0</v>
      </c>
      <c r="T21" s="60" t="s">
        <v>55</v>
      </c>
      <c r="U21" s="60">
        <v>7026</v>
      </c>
      <c r="AA21" s="7" t="s">
        <v>190</v>
      </c>
      <c r="AB21" s="7" t="str">
        <f t="shared" si="1"/>
        <v>7046-000000</v>
      </c>
      <c r="AC21" s="7">
        <v>900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19.5" customHeight="1" x14ac:dyDescent="0.3">
      <c r="A22" s="11">
        <v>7048</v>
      </c>
      <c r="B22" s="71" t="str">
        <f>IF(ISTEXT("Admin-"&amp;VLOOKUP(A22,'Chart of Accounts'!$B$5:$C$63,2,FALSE)),"Admin-"&amp;VLOOKUP(A22,'Chart of Accounts'!$B$5:$C$63,2,FALSE),"")</f>
        <v>Admin-Equipment Purchase Expense (Less than $500)</v>
      </c>
      <c r="C22" s="195"/>
      <c r="D22" s="195"/>
      <c r="E22" s="195"/>
      <c r="F22" s="195">
        <v>375</v>
      </c>
      <c r="G22" s="195"/>
      <c r="H22" s="195"/>
      <c r="I22" s="195"/>
      <c r="J22" s="195"/>
      <c r="K22" s="195"/>
      <c r="L22" s="195">
        <v>350</v>
      </c>
      <c r="M22" s="195"/>
      <c r="N22" s="195"/>
      <c r="O22" s="4">
        <f t="shared" si="0"/>
        <v>725</v>
      </c>
      <c r="T22" s="60" t="s">
        <v>57</v>
      </c>
      <c r="U22" s="60">
        <v>7028</v>
      </c>
      <c r="AA22" s="7" t="s">
        <v>190</v>
      </c>
      <c r="AB22" s="7" t="str">
        <f t="shared" si="1"/>
        <v>7048-000000</v>
      </c>
      <c r="AC22" s="7">
        <v>900</v>
      </c>
      <c r="AD22" s="7" t="str">
        <f t="shared" si="2"/>
        <v>035</v>
      </c>
      <c r="AE22" s="7"/>
      <c r="AF22" s="7"/>
      <c r="AG22" s="7">
        <v>110</v>
      </c>
      <c r="AH22" s="7" t="str">
        <f>Summary!$B$2</f>
        <v>USD</v>
      </c>
      <c r="AI22" s="7">
        <f t="shared" si="3"/>
        <v>0</v>
      </c>
      <c r="AJ22" s="7">
        <f t="shared" si="3"/>
        <v>0</v>
      </c>
      <c r="AK22" s="7">
        <f t="shared" si="3"/>
        <v>0</v>
      </c>
      <c r="AL22" s="7">
        <f t="shared" si="3"/>
        <v>375</v>
      </c>
      <c r="AM22" s="7">
        <f t="shared" si="3"/>
        <v>0</v>
      </c>
      <c r="AN22" s="7">
        <f t="shared" si="3"/>
        <v>0</v>
      </c>
      <c r="AO22" s="7">
        <f t="shared" si="3"/>
        <v>0</v>
      </c>
      <c r="AP22" s="7">
        <f t="shared" si="3"/>
        <v>0</v>
      </c>
      <c r="AQ22" s="7">
        <f t="shared" si="3"/>
        <v>0</v>
      </c>
      <c r="AR22" s="7">
        <f t="shared" si="3"/>
        <v>350</v>
      </c>
      <c r="AS22" s="7">
        <f t="shared" si="3"/>
        <v>0</v>
      </c>
      <c r="AT22" s="7">
        <f t="shared" si="3"/>
        <v>0</v>
      </c>
    </row>
    <row r="23" spans="1:46" ht="19.5" customHeight="1" x14ac:dyDescent="0.3">
      <c r="A23" s="11">
        <v>7070</v>
      </c>
      <c r="B23" s="71" t="str">
        <f>IF(ISTEXT("Admin-"&amp;VLOOKUP(A23,'Chart of Accounts'!$B$5:$C$63,2,FALSE)),"Admin-"&amp;VLOOKUP(A23,'Chart of Accounts'!$B$5:$C$63,2,FALSE),"")</f>
        <v>Admin-Bank Charges &amp; Credit Card Fee Expense</v>
      </c>
      <c r="C23" s="195">
        <v>20</v>
      </c>
      <c r="D23" s="195">
        <v>20</v>
      </c>
      <c r="E23" s="195">
        <v>20</v>
      </c>
      <c r="F23" s="195">
        <v>20</v>
      </c>
      <c r="G23" s="195">
        <v>20</v>
      </c>
      <c r="H23" s="195">
        <v>20</v>
      </c>
      <c r="I23" s="195">
        <v>20</v>
      </c>
      <c r="J23" s="195">
        <v>20</v>
      </c>
      <c r="K23" s="195">
        <v>20</v>
      </c>
      <c r="L23" s="195">
        <v>20</v>
      </c>
      <c r="M23" s="195">
        <v>20</v>
      </c>
      <c r="N23" s="195">
        <v>20</v>
      </c>
      <c r="O23" s="4">
        <f t="shared" si="0"/>
        <v>240</v>
      </c>
      <c r="T23" s="60" t="s">
        <v>59</v>
      </c>
      <c r="U23" s="60">
        <v>7030</v>
      </c>
      <c r="AA23" s="7" t="s">
        <v>190</v>
      </c>
      <c r="AB23" s="7" t="str">
        <f t="shared" si="1"/>
        <v>7070-000000</v>
      </c>
      <c r="AC23" s="7">
        <v>900</v>
      </c>
      <c r="AD23" s="7" t="str">
        <f t="shared" si="2"/>
        <v>035</v>
      </c>
      <c r="AE23" s="7"/>
      <c r="AF23" s="7"/>
      <c r="AG23" s="7">
        <v>110</v>
      </c>
      <c r="AH23" s="7" t="str">
        <f>Summary!$B$2</f>
        <v>USD</v>
      </c>
      <c r="AI23" s="7">
        <f t="shared" si="3"/>
        <v>20</v>
      </c>
      <c r="AJ23" s="7">
        <f t="shared" si="3"/>
        <v>20</v>
      </c>
      <c r="AK23" s="7">
        <f t="shared" si="3"/>
        <v>20</v>
      </c>
      <c r="AL23" s="7">
        <f t="shared" si="3"/>
        <v>20</v>
      </c>
      <c r="AM23" s="7">
        <f t="shared" si="3"/>
        <v>20</v>
      </c>
      <c r="AN23" s="7">
        <f t="shared" si="3"/>
        <v>20</v>
      </c>
      <c r="AO23" s="7">
        <f t="shared" si="3"/>
        <v>20</v>
      </c>
      <c r="AP23" s="7">
        <f t="shared" si="3"/>
        <v>20</v>
      </c>
      <c r="AQ23" s="7">
        <f t="shared" si="3"/>
        <v>20</v>
      </c>
      <c r="AR23" s="7">
        <f t="shared" si="3"/>
        <v>20</v>
      </c>
      <c r="AS23" s="7">
        <f t="shared" si="3"/>
        <v>20</v>
      </c>
      <c r="AT23" s="7">
        <f t="shared" si="3"/>
        <v>20</v>
      </c>
    </row>
    <row r="24" spans="1:46" ht="19.5" customHeight="1" x14ac:dyDescent="0.3">
      <c r="A24" s="11">
        <v>7086</v>
      </c>
      <c r="B24" s="71" t="str">
        <f>IF(ISTEXT("Admin-"&amp;VLOOKUP(A24,'Chart of Accounts'!$B$5:$C$63,2,FALSE)),"Admin-"&amp;VLOOKUP(A24,'Chart of Accounts'!$B$5:$C$63,2,FALSE),"")</f>
        <v>Admin-Miscellaneous Expenses</v>
      </c>
      <c r="C24" s="195"/>
      <c r="D24" s="195"/>
      <c r="E24" s="195"/>
      <c r="F24" s="195"/>
      <c r="G24" s="195"/>
      <c r="H24" s="195"/>
      <c r="I24" s="195"/>
      <c r="J24" s="195"/>
      <c r="K24" s="195"/>
      <c r="L24" s="195"/>
      <c r="M24" s="195"/>
      <c r="N24" s="195"/>
      <c r="O24" s="4">
        <f t="shared" si="0"/>
        <v>0</v>
      </c>
      <c r="T24" s="60" t="s">
        <v>63</v>
      </c>
      <c r="U24" s="60">
        <v>7034</v>
      </c>
      <c r="AA24" s="7" t="s">
        <v>190</v>
      </c>
      <c r="AB24" s="7" t="str">
        <f t="shared" si="1"/>
        <v>7086-000000</v>
      </c>
      <c r="AC24" s="7">
        <v>900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19.5" customHeight="1" x14ac:dyDescent="0.3">
      <c r="A25" s="11">
        <v>7084</v>
      </c>
      <c r="B25" s="71" t="str">
        <f>IF(ISTEXT("Admin-"&amp;VLOOKUP(A25,'Chart of Accounts'!$B$5:$C$63,2,FALSE)),"Admin-"&amp;VLOOKUP(A25,'Chart of Accounts'!$B$5:$C$63,2,FALSE),"")</f>
        <v>Admin-Sympathy Expense</v>
      </c>
      <c r="C25" s="195"/>
      <c r="D25" s="195"/>
      <c r="E25" s="195"/>
      <c r="F25" s="195"/>
      <c r="G25" s="195">
        <v>15</v>
      </c>
      <c r="H25" s="195"/>
      <c r="I25" s="195">
        <v>15</v>
      </c>
      <c r="J25" s="195"/>
      <c r="K25" s="195">
        <v>15</v>
      </c>
      <c r="L25" s="195"/>
      <c r="M25" s="195">
        <v>15</v>
      </c>
      <c r="N25" s="195"/>
      <c r="O25" s="4">
        <f t="shared" si="0"/>
        <v>60</v>
      </c>
      <c r="T25" s="60" t="s">
        <v>65</v>
      </c>
      <c r="U25" s="60">
        <v>7036</v>
      </c>
      <c r="AA25" s="7" t="s">
        <v>190</v>
      </c>
      <c r="AB25" s="7" t="str">
        <f>IF(A25="","",A25&amp;"-000000")</f>
        <v>7084-000000</v>
      </c>
      <c r="AC25" s="7">
        <v>900</v>
      </c>
      <c r="AD25" s="7" t="str">
        <f t="shared" si="2"/>
        <v>035</v>
      </c>
      <c r="AE25" s="7"/>
      <c r="AF25" s="7"/>
      <c r="AG25" s="7">
        <v>110</v>
      </c>
      <c r="AH25" s="7" t="str">
        <f>Summary!$B$2</f>
        <v>USD</v>
      </c>
      <c r="AI25" s="7">
        <f t="shared" ref="AI25:AT28" si="4">IF(C25="",0,C25)</f>
        <v>0</v>
      </c>
      <c r="AJ25" s="7">
        <f t="shared" si="4"/>
        <v>0</v>
      </c>
      <c r="AK25" s="7">
        <f t="shared" si="4"/>
        <v>0</v>
      </c>
      <c r="AL25" s="7">
        <f t="shared" si="4"/>
        <v>0</v>
      </c>
      <c r="AM25" s="7">
        <f t="shared" si="4"/>
        <v>15</v>
      </c>
      <c r="AN25" s="7">
        <f t="shared" si="4"/>
        <v>0</v>
      </c>
      <c r="AO25" s="7">
        <f t="shared" si="4"/>
        <v>15</v>
      </c>
      <c r="AP25" s="7">
        <f t="shared" si="4"/>
        <v>0</v>
      </c>
      <c r="AQ25" s="7">
        <f t="shared" si="4"/>
        <v>15</v>
      </c>
      <c r="AR25" s="7">
        <f t="shared" si="4"/>
        <v>0</v>
      </c>
      <c r="AS25" s="7">
        <f t="shared" si="4"/>
        <v>15</v>
      </c>
      <c r="AT25" s="7">
        <f t="shared" si="4"/>
        <v>0</v>
      </c>
    </row>
    <row r="26" spans="1:46" ht="19.5" customHeight="1" x14ac:dyDescent="0.3">
      <c r="A26" s="11">
        <v>7088</v>
      </c>
      <c r="B26" s="71" t="str">
        <f>IF(ISTEXT("Admin-"&amp;VLOOKUP(A26,'Chart of Accounts'!$B$5:$C$63,2,FALSE)),"Admin-"&amp;VLOOKUP(A26,'Chart of Accounts'!$B$5:$C$63,2,FALSE),"")</f>
        <v>Admin-Storage Expenses</v>
      </c>
      <c r="C26" s="195"/>
      <c r="D26" s="195"/>
      <c r="E26" s="195"/>
      <c r="F26" s="195"/>
      <c r="G26" s="195"/>
      <c r="H26" s="195"/>
      <c r="I26" s="195"/>
      <c r="J26" s="195"/>
      <c r="K26" s="195"/>
      <c r="L26" s="195"/>
      <c r="M26" s="195"/>
      <c r="N26" s="195"/>
      <c r="O26" s="4">
        <f t="shared" si="0"/>
        <v>0</v>
      </c>
      <c r="T26" s="60" t="s">
        <v>67</v>
      </c>
      <c r="U26" s="60">
        <v>7038</v>
      </c>
      <c r="AA26" s="7" t="s">
        <v>190</v>
      </c>
      <c r="AB26" s="7" t="str">
        <f>IF(A26="","",A26&amp;"-000000")</f>
        <v>7088-000000</v>
      </c>
      <c r="AC26" s="7">
        <v>900</v>
      </c>
      <c r="AD26" s="7" t="str">
        <f t="shared" si="2"/>
        <v>035</v>
      </c>
      <c r="AE26" s="7"/>
      <c r="AF26" s="7"/>
      <c r="AG26" s="7">
        <v>110</v>
      </c>
      <c r="AH26" s="7" t="str">
        <f>Summary!$B$2</f>
        <v>USD</v>
      </c>
      <c r="AI26" s="7">
        <f t="shared" si="4"/>
        <v>0</v>
      </c>
      <c r="AJ26" s="7">
        <f t="shared" si="4"/>
        <v>0</v>
      </c>
      <c r="AK26" s="7">
        <f t="shared" si="4"/>
        <v>0</v>
      </c>
      <c r="AL26" s="7">
        <f t="shared" si="4"/>
        <v>0</v>
      </c>
      <c r="AM26" s="7">
        <f t="shared" si="4"/>
        <v>0</v>
      </c>
      <c r="AN26" s="7">
        <f t="shared" si="4"/>
        <v>0</v>
      </c>
      <c r="AO26" s="7">
        <f t="shared" si="4"/>
        <v>0</v>
      </c>
      <c r="AP26" s="7">
        <f t="shared" si="4"/>
        <v>0</v>
      </c>
      <c r="AQ26" s="7">
        <f t="shared" si="4"/>
        <v>0</v>
      </c>
      <c r="AR26" s="7">
        <f t="shared" si="4"/>
        <v>0</v>
      </c>
      <c r="AS26" s="7">
        <f t="shared" si="4"/>
        <v>0</v>
      </c>
      <c r="AT26" s="7">
        <f t="shared" si="4"/>
        <v>0</v>
      </c>
    </row>
    <row r="27" spans="1:46" ht="19.5" customHeight="1" x14ac:dyDescent="0.3">
      <c r="A27" s="11">
        <v>7090</v>
      </c>
      <c r="B27" s="71" t="str">
        <f>IF(ISTEXT("Admin-"&amp;VLOOKUP(A27,'Chart of Accounts'!$B$5:$C$63,2,FALSE)),"Admin-"&amp;VLOOKUP(A27,'Chart of Accounts'!$B$5:$C$63,2,FALSE),"")</f>
        <v>Admin-Equipment Rental</v>
      </c>
      <c r="C27" s="196"/>
      <c r="D27" s="196"/>
      <c r="E27" s="196"/>
      <c r="F27" s="196"/>
      <c r="G27" s="196"/>
      <c r="H27" s="196"/>
      <c r="I27" s="196"/>
      <c r="J27" s="196"/>
      <c r="K27" s="196"/>
      <c r="L27" s="196"/>
      <c r="M27" s="196"/>
      <c r="N27" s="196"/>
      <c r="O27" s="4">
        <f t="shared" si="0"/>
        <v>0</v>
      </c>
      <c r="AA27" s="7" t="s">
        <v>190</v>
      </c>
      <c r="AB27" s="7" t="str">
        <f>IF(A27="","",A27&amp;"-000000")</f>
        <v>7090-000000</v>
      </c>
      <c r="AC27" s="7">
        <v>900</v>
      </c>
      <c r="AD27" s="7" t="str">
        <f t="shared" si="2"/>
        <v>035</v>
      </c>
      <c r="AE27" s="7"/>
      <c r="AF27" s="7"/>
      <c r="AG27" s="7">
        <v>110</v>
      </c>
      <c r="AH27" s="7" t="str">
        <f>Summary!$B$2</f>
        <v>USD</v>
      </c>
      <c r="AI27" s="7">
        <f t="shared" ref="AI27" si="5">IF(C27="",0,C27)</f>
        <v>0</v>
      </c>
      <c r="AJ27" s="7">
        <f t="shared" ref="AJ27" si="6">IF(D27="",0,D27)</f>
        <v>0</v>
      </c>
      <c r="AK27" s="7">
        <f t="shared" ref="AK27" si="7">IF(E27="",0,E27)</f>
        <v>0</v>
      </c>
      <c r="AL27" s="7">
        <f t="shared" ref="AL27" si="8">IF(F27="",0,F27)</f>
        <v>0</v>
      </c>
      <c r="AM27" s="7">
        <f t="shared" ref="AM27" si="9">IF(G27="",0,G27)</f>
        <v>0</v>
      </c>
      <c r="AN27" s="7">
        <f t="shared" ref="AN27" si="10">IF(H27="",0,H27)</f>
        <v>0</v>
      </c>
      <c r="AO27" s="7">
        <f t="shared" ref="AO27" si="11">IF(I27="",0,I27)</f>
        <v>0</v>
      </c>
      <c r="AP27" s="7">
        <f t="shared" ref="AP27" si="12">IF(J27="",0,J27)</f>
        <v>0</v>
      </c>
      <c r="AQ27" s="7">
        <f t="shared" ref="AQ27" si="13">IF(K27="",0,K27)</f>
        <v>0</v>
      </c>
      <c r="AR27" s="7">
        <f t="shared" ref="AR27" si="14">IF(L27="",0,L27)</f>
        <v>0</v>
      </c>
      <c r="AS27" s="7">
        <f t="shared" ref="AS27" si="15">IF(M27="",0,M27)</f>
        <v>0</v>
      </c>
      <c r="AT27" s="7">
        <f t="shared" ref="AT27" si="16">IF(N27="",0,N27)</f>
        <v>0</v>
      </c>
    </row>
    <row r="28" spans="1:46" ht="19.5" customHeight="1" x14ac:dyDescent="0.3">
      <c r="A28" s="11">
        <v>7092</v>
      </c>
      <c r="B28" s="71" t="str">
        <f>IF(ISTEXT("Admin-"&amp;VLOOKUP(A28,'Chart of Accounts'!$B$5:$C$63,2,FALSE)),"Admin-"&amp;VLOOKUP(A28,'Chart of Accounts'!$B$5:$C$63,2,FALSE),"")</f>
        <v>Admin-TI Allocation</v>
      </c>
      <c r="C28" s="195">
        <v>160.55000000000001</v>
      </c>
      <c r="D28" s="195">
        <v>160.55000000000001</v>
      </c>
      <c r="E28" s="195">
        <v>160.55000000000001</v>
      </c>
      <c r="F28" s="195">
        <v>160.55000000000001</v>
      </c>
      <c r="G28" s="195">
        <v>160.55000000000001</v>
      </c>
      <c r="H28" s="195">
        <v>160.55000000000001</v>
      </c>
      <c r="I28" s="195">
        <v>160.55000000000001</v>
      </c>
      <c r="J28" s="195">
        <v>160.55000000000001</v>
      </c>
      <c r="K28" s="195">
        <v>160.55000000000001</v>
      </c>
      <c r="L28" s="195">
        <v>160.55000000000001</v>
      </c>
      <c r="M28" s="195">
        <v>160.55000000000001</v>
      </c>
      <c r="N28" s="195">
        <v>160.55000000000001</v>
      </c>
      <c r="O28" s="4">
        <f t="shared" si="0"/>
        <v>1926.5999999999997</v>
      </c>
      <c r="T28" s="60" t="s">
        <v>69</v>
      </c>
      <c r="U28" s="60">
        <v>7040</v>
      </c>
      <c r="AA28" s="7" t="s">
        <v>190</v>
      </c>
      <c r="AB28" s="7" t="str">
        <f>IF(A28="","",A28&amp;"-000000")</f>
        <v>7092-000000</v>
      </c>
      <c r="AC28" s="7">
        <v>900</v>
      </c>
      <c r="AD28" s="7" t="str">
        <f t="shared" si="2"/>
        <v>035</v>
      </c>
      <c r="AE28" s="7"/>
      <c r="AF28" s="7"/>
      <c r="AG28" s="7">
        <v>110</v>
      </c>
      <c r="AH28" s="7" t="str">
        <f>Summary!$B$2</f>
        <v>USD</v>
      </c>
      <c r="AI28" s="7">
        <f t="shared" si="4"/>
        <v>160.55000000000001</v>
      </c>
      <c r="AJ28" s="7">
        <f t="shared" si="4"/>
        <v>160.55000000000001</v>
      </c>
      <c r="AK28" s="7">
        <f t="shared" si="4"/>
        <v>160.55000000000001</v>
      </c>
      <c r="AL28" s="7">
        <f t="shared" si="4"/>
        <v>160.55000000000001</v>
      </c>
      <c r="AM28" s="7">
        <f t="shared" si="4"/>
        <v>160.55000000000001</v>
      </c>
      <c r="AN28" s="7">
        <f t="shared" si="4"/>
        <v>160.55000000000001</v>
      </c>
      <c r="AO28" s="7">
        <f t="shared" si="4"/>
        <v>160.55000000000001</v>
      </c>
      <c r="AP28" s="7">
        <f t="shared" si="4"/>
        <v>160.55000000000001</v>
      </c>
      <c r="AQ28" s="7">
        <f t="shared" si="4"/>
        <v>160.55000000000001</v>
      </c>
      <c r="AR28" s="7">
        <f t="shared" si="4"/>
        <v>160.55000000000001</v>
      </c>
      <c r="AS28" s="7">
        <f t="shared" si="4"/>
        <v>160.55000000000001</v>
      </c>
      <c r="AT28" s="7">
        <f t="shared" si="4"/>
        <v>160.55000000000001</v>
      </c>
    </row>
    <row r="29" spans="1:46" ht="20.25" x14ac:dyDescent="0.3">
      <c r="A29" s="21"/>
      <c r="B29" s="71" t="str">
        <f>IF(ISTEXT("Admin-"&amp;VLOOKUP(A29,'Chart of Accounts'!$B$5:$C$54,2,FALSE)),"Admin-"&amp;VLOOKUP(A29,'Chart of Accounts'!$B$5:$C$54,2,FALSE),"")</f>
        <v/>
      </c>
      <c r="C29" s="10"/>
      <c r="D29" s="10"/>
      <c r="E29" s="10"/>
      <c r="F29" s="10"/>
      <c r="G29" s="10"/>
      <c r="H29" s="10"/>
      <c r="I29" s="10"/>
      <c r="J29" s="10"/>
      <c r="K29" s="10"/>
      <c r="L29" s="10"/>
      <c r="M29" s="10"/>
      <c r="N29" s="10"/>
      <c r="O29" s="4">
        <f t="shared" si="0"/>
        <v>0</v>
      </c>
      <c r="T29" s="60" t="s">
        <v>71</v>
      </c>
      <c r="U29" s="60">
        <v>7042</v>
      </c>
      <c r="AA29" s="7" t="s">
        <v>190</v>
      </c>
      <c r="AB29" s="7" t="str">
        <f>IF(A28="","",A28&amp;"-000000")</f>
        <v>7092-000000</v>
      </c>
      <c r="AC29" s="7">
        <v>900</v>
      </c>
      <c r="AD29" s="7" t="str">
        <f t="shared" si="2"/>
        <v>035</v>
      </c>
      <c r="AE29" s="7"/>
      <c r="AF29" s="7"/>
      <c r="AG29" s="7">
        <v>110</v>
      </c>
      <c r="AH29" s="7" t="str">
        <f>Summary!$B$2</f>
        <v>USD</v>
      </c>
      <c r="AI29" s="7">
        <f t="shared" ref="AI29:AT29" si="17">IF(C29="",0,C29)</f>
        <v>0</v>
      </c>
      <c r="AJ29" s="7">
        <f t="shared" si="17"/>
        <v>0</v>
      </c>
      <c r="AK29" s="7">
        <f t="shared" si="17"/>
        <v>0</v>
      </c>
      <c r="AL29" s="7">
        <f t="shared" si="17"/>
        <v>0</v>
      </c>
      <c r="AM29" s="7">
        <f t="shared" si="17"/>
        <v>0</v>
      </c>
      <c r="AN29" s="7">
        <f t="shared" si="17"/>
        <v>0</v>
      </c>
      <c r="AO29" s="7">
        <f t="shared" si="17"/>
        <v>0</v>
      </c>
      <c r="AP29" s="7">
        <f t="shared" si="17"/>
        <v>0</v>
      </c>
      <c r="AQ29" s="7">
        <f t="shared" si="17"/>
        <v>0</v>
      </c>
      <c r="AR29" s="7">
        <f t="shared" si="17"/>
        <v>0</v>
      </c>
      <c r="AS29" s="7">
        <f t="shared" si="17"/>
        <v>0</v>
      </c>
      <c r="AT29" s="7">
        <f t="shared" si="17"/>
        <v>0</v>
      </c>
    </row>
    <row r="30" spans="1:46" ht="20.25" x14ac:dyDescent="0.3">
      <c r="A30" s="21"/>
      <c r="B30" s="71" t="str">
        <f>IF(ISTEXT("Admin-"&amp;VLOOKUP(A30,'Chart of Accounts'!$B$5:$C$54,2,FALSE)),"Admin-"&amp;VLOOKUP(A30,'Chart of Accounts'!$B$5:$C$54,2,FALSE),"")</f>
        <v/>
      </c>
      <c r="C30" s="10"/>
      <c r="D30" s="10"/>
      <c r="E30" s="10"/>
      <c r="F30" s="10"/>
      <c r="G30" s="10"/>
      <c r="H30" s="10"/>
      <c r="I30" s="10"/>
      <c r="J30" s="10"/>
      <c r="K30" s="10"/>
      <c r="L30" s="10"/>
      <c r="M30" s="10"/>
      <c r="N30" s="10"/>
      <c r="O30" s="4">
        <f t="shared" si="0"/>
        <v>0</v>
      </c>
      <c r="T30" s="60" t="s">
        <v>72</v>
      </c>
      <c r="U30" s="60">
        <v>7044</v>
      </c>
      <c r="AA30" s="7" t="s">
        <v>190</v>
      </c>
      <c r="AB30" s="7" t="str">
        <f t="shared" si="1"/>
        <v/>
      </c>
      <c r="AC30" s="7">
        <v>900</v>
      </c>
      <c r="AD30" s="7" t="str">
        <f t="shared" si="2"/>
        <v>035</v>
      </c>
      <c r="AE30" s="7"/>
      <c r="AF30" s="7"/>
      <c r="AG30" s="7">
        <v>110</v>
      </c>
      <c r="AH30" s="7" t="str">
        <f>Summary!$B$2</f>
        <v>USD</v>
      </c>
      <c r="AI30" s="7">
        <f t="shared" si="3"/>
        <v>0</v>
      </c>
      <c r="AJ30" s="7">
        <f t="shared" si="3"/>
        <v>0</v>
      </c>
      <c r="AK30" s="7">
        <f t="shared" si="3"/>
        <v>0</v>
      </c>
      <c r="AL30" s="7">
        <f t="shared" si="3"/>
        <v>0</v>
      </c>
      <c r="AM30" s="7">
        <f t="shared" si="3"/>
        <v>0</v>
      </c>
      <c r="AN30" s="7">
        <f t="shared" si="3"/>
        <v>0</v>
      </c>
      <c r="AO30" s="7">
        <f t="shared" si="3"/>
        <v>0</v>
      </c>
      <c r="AP30" s="7">
        <f t="shared" si="3"/>
        <v>0</v>
      </c>
      <c r="AQ30" s="7">
        <f t="shared" si="3"/>
        <v>0</v>
      </c>
      <c r="AR30" s="7">
        <f t="shared" si="3"/>
        <v>0</v>
      </c>
      <c r="AS30" s="7">
        <f t="shared" si="3"/>
        <v>0</v>
      </c>
      <c r="AT30" s="7">
        <f t="shared" si="3"/>
        <v>0</v>
      </c>
    </row>
    <row r="31" spans="1:46" ht="20.25" x14ac:dyDescent="0.3">
      <c r="A31" s="21"/>
      <c r="B31" s="71" t="str">
        <f>IF(ISTEXT("Admin-"&amp;VLOOKUP(A31,'Chart of Accounts'!$B$5:$C$54,2,FALSE)),"Admin-"&amp;VLOOKUP(A31,'Chart of Accounts'!$B$5:$C$54,2,FALSE),"")</f>
        <v/>
      </c>
      <c r="C31" s="10"/>
      <c r="D31" s="10"/>
      <c r="E31" s="10"/>
      <c r="F31" s="10"/>
      <c r="G31" s="10"/>
      <c r="H31" s="10"/>
      <c r="I31" s="10"/>
      <c r="J31" s="10"/>
      <c r="K31" s="10"/>
      <c r="L31" s="10"/>
      <c r="M31" s="10"/>
      <c r="N31" s="10"/>
      <c r="O31" s="4">
        <f t="shared" si="0"/>
        <v>0</v>
      </c>
      <c r="T31" s="60" t="s">
        <v>74</v>
      </c>
      <c r="U31" s="60">
        <v>7046</v>
      </c>
      <c r="AA31" s="7" t="s">
        <v>190</v>
      </c>
      <c r="AB31" s="7" t="str">
        <f t="shared" si="1"/>
        <v/>
      </c>
      <c r="AC31" s="7">
        <v>900</v>
      </c>
      <c r="AD31" s="7" t="str">
        <f t="shared" si="2"/>
        <v>035</v>
      </c>
      <c r="AE31" s="7"/>
      <c r="AF31" s="7"/>
      <c r="AG31" s="7">
        <v>110</v>
      </c>
      <c r="AH31" s="7" t="str">
        <f>Summary!$B$2</f>
        <v>USD</v>
      </c>
      <c r="AI31" s="7">
        <f t="shared" si="3"/>
        <v>0</v>
      </c>
      <c r="AJ31" s="7">
        <f t="shared" si="3"/>
        <v>0</v>
      </c>
      <c r="AK31" s="7">
        <f t="shared" si="3"/>
        <v>0</v>
      </c>
      <c r="AL31" s="7">
        <f t="shared" si="3"/>
        <v>0</v>
      </c>
      <c r="AM31" s="7">
        <f t="shared" si="3"/>
        <v>0</v>
      </c>
      <c r="AN31" s="7">
        <f t="shared" si="3"/>
        <v>0</v>
      </c>
      <c r="AO31" s="7">
        <f t="shared" si="3"/>
        <v>0</v>
      </c>
      <c r="AP31" s="7">
        <f t="shared" si="3"/>
        <v>0</v>
      </c>
      <c r="AQ31" s="7">
        <f t="shared" si="3"/>
        <v>0</v>
      </c>
      <c r="AR31" s="7">
        <f t="shared" si="3"/>
        <v>0</v>
      </c>
      <c r="AS31" s="7">
        <f t="shared" si="3"/>
        <v>0</v>
      </c>
      <c r="AT31" s="7">
        <f t="shared" si="3"/>
        <v>0</v>
      </c>
    </row>
    <row r="32" spans="1:46" ht="20.25" x14ac:dyDescent="0.3">
      <c r="A32" s="21"/>
      <c r="B32" s="71" t="str">
        <f>IF(ISTEXT("Admin-"&amp;VLOOKUP(A32,'Chart of Accounts'!$B$5:$C$54,2,FALSE)),"Admin-"&amp;VLOOKUP(A32,'Chart of Accounts'!$B$5:$C$54,2,FALSE),"")</f>
        <v/>
      </c>
      <c r="C32" s="10"/>
      <c r="D32" s="10"/>
      <c r="E32" s="10"/>
      <c r="F32" s="10"/>
      <c r="G32" s="10"/>
      <c r="H32" s="10"/>
      <c r="I32" s="10"/>
      <c r="J32" s="10"/>
      <c r="K32" s="10"/>
      <c r="L32" s="10"/>
      <c r="M32" s="10"/>
      <c r="N32" s="10"/>
      <c r="O32" s="4">
        <f t="shared" si="0"/>
        <v>0</v>
      </c>
      <c r="T32" s="60" t="s">
        <v>76</v>
      </c>
      <c r="U32" s="60">
        <v>7048</v>
      </c>
      <c r="AA32" s="7" t="s">
        <v>190</v>
      </c>
      <c r="AB32" s="7" t="str">
        <f t="shared" si="1"/>
        <v/>
      </c>
      <c r="AC32" s="7">
        <v>900</v>
      </c>
      <c r="AD32" s="7" t="str">
        <f t="shared" si="2"/>
        <v>035</v>
      </c>
      <c r="AE32" s="7"/>
      <c r="AF32" s="7"/>
      <c r="AG32" s="7">
        <v>110</v>
      </c>
      <c r="AH32" s="7" t="str">
        <f>Summary!$B$2</f>
        <v>USD</v>
      </c>
      <c r="AI32" s="7">
        <f t="shared" si="3"/>
        <v>0</v>
      </c>
      <c r="AJ32" s="7">
        <f t="shared" si="3"/>
        <v>0</v>
      </c>
      <c r="AK32" s="7">
        <f t="shared" si="3"/>
        <v>0</v>
      </c>
      <c r="AL32" s="7">
        <f t="shared" si="3"/>
        <v>0</v>
      </c>
      <c r="AM32" s="7">
        <f t="shared" si="3"/>
        <v>0</v>
      </c>
      <c r="AN32" s="7">
        <f t="shared" si="3"/>
        <v>0</v>
      </c>
      <c r="AO32" s="7">
        <f t="shared" si="3"/>
        <v>0</v>
      </c>
      <c r="AP32" s="7">
        <f t="shared" si="3"/>
        <v>0</v>
      </c>
      <c r="AQ32" s="7">
        <f t="shared" si="3"/>
        <v>0</v>
      </c>
      <c r="AR32" s="7">
        <f t="shared" si="3"/>
        <v>0</v>
      </c>
      <c r="AS32" s="7">
        <f t="shared" si="3"/>
        <v>0</v>
      </c>
      <c r="AT32" s="7">
        <f t="shared" si="3"/>
        <v>0</v>
      </c>
    </row>
    <row r="33" spans="1:46" ht="20.25" x14ac:dyDescent="0.3">
      <c r="A33" s="21"/>
      <c r="B33" s="71" t="str">
        <f>IF(ISTEXT("Admin-"&amp;VLOOKUP(A33,'Chart of Accounts'!$B$5:$C$54,2,FALSE)),"Admin-"&amp;VLOOKUP(A33,'Chart of Accounts'!$B$5:$C$54,2,FALSE),"")</f>
        <v/>
      </c>
      <c r="C33" s="10"/>
      <c r="D33" s="10"/>
      <c r="E33" s="10"/>
      <c r="F33" s="10"/>
      <c r="G33" s="10"/>
      <c r="H33" s="10"/>
      <c r="I33" s="10"/>
      <c r="J33" s="10"/>
      <c r="K33" s="10"/>
      <c r="L33" s="10"/>
      <c r="M33" s="10"/>
      <c r="N33" s="10"/>
      <c r="O33" s="4">
        <f t="shared" si="0"/>
        <v>0</v>
      </c>
      <c r="T33" s="60" t="s">
        <v>78</v>
      </c>
      <c r="U33" s="60">
        <v>7050</v>
      </c>
      <c r="AA33" s="7" t="s">
        <v>190</v>
      </c>
      <c r="AB33" s="7" t="str">
        <f t="shared" si="1"/>
        <v/>
      </c>
      <c r="AC33" s="7">
        <v>900</v>
      </c>
      <c r="AD33" s="7" t="str">
        <f t="shared" si="2"/>
        <v>035</v>
      </c>
      <c r="AE33" s="7"/>
      <c r="AF33" s="7"/>
      <c r="AG33" s="7">
        <v>110</v>
      </c>
      <c r="AH33" s="7" t="str">
        <f>Summary!$B$2</f>
        <v>USD</v>
      </c>
      <c r="AI33" s="7">
        <f t="shared" si="3"/>
        <v>0</v>
      </c>
      <c r="AJ33" s="7">
        <f t="shared" si="3"/>
        <v>0</v>
      </c>
      <c r="AK33" s="7">
        <f t="shared" si="3"/>
        <v>0</v>
      </c>
      <c r="AL33" s="7">
        <f t="shared" ref="AL33:AT36" si="18">IF(F33="",0,F33)</f>
        <v>0</v>
      </c>
      <c r="AM33" s="7">
        <f t="shared" si="18"/>
        <v>0</v>
      </c>
      <c r="AN33" s="7">
        <f t="shared" si="18"/>
        <v>0</v>
      </c>
      <c r="AO33" s="7">
        <f t="shared" si="18"/>
        <v>0</v>
      </c>
      <c r="AP33" s="7">
        <f t="shared" si="18"/>
        <v>0</v>
      </c>
      <c r="AQ33" s="7">
        <f t="shared" si="18"/>
        <v>0</v>
      </c>
      <c r="AR33" s="7">
        <f t="shared" si="18"/>
        <v>0</v>
      </c>
      <c r="AS33" s="7">
        <f t="shared" si="18"/>
        <v>0</v>
      </c>
      <c r="AT33" s="7">
        <f t="shared" si="18"/>
        <v>0</v>
      </c>
    </row>
    <row r="34" spans="1:46" ht="20.25" x14ac:dyDescent="0.3">
      <c r="A34" s="21"/>
      <c r="B34" s="71" t="str">
        <f>IF(ISTEXT("Admin-"&amp;VLOOKUP(A34,'Chart of Accounts'!$B$5:$C$54,2,FALSE)),"Admin-"&amp;VLOOKUP(A34,'Chart of Accounts'!$B$5:$C$54,2,FALSE),"")</f>
        <v/>
      </c>
      <c r="C34" s="10"/>
      <c r="D34" s="10"/>
      <c r="E34" s="10"/>
      <c r="F34" s="10"/>
      <c r="G34" s="10"/>
      <c r="H34" s="10"/>
      <c r="I34" s="10"/>
      <c r="J34" s="10"/>
      <c r="K34" s="10"/>
      <c r="L34" s="10"/>
      <c r="M34" s="10"/>
      <c r="N34" s="10"/>
      <c r="O34" s="4">
        <f t="shared" si="0"/>
        <v>0</v>
      </c>
      <c r="T34" s="60" t="s">
        <v>80</v>
      </c>
      <c r="U34" s="60">
        <v>7052</v>
      </c>
      <c r="AA34" s="7" t="s">
        <v>190</v>
      </c>
      <c r="AB34" s="7" t="str">
        <f t="shared" si="1"/>
        <v/>
      </c>
      <c r="AC34" s="7">
        <v>900</v>
      </c>
      <c r="AD34" s="7" t="str">
        <f t="shared" si="2"/>
        <v>035</v>
      </c>
      <c r="AE34" s="7"/>
      <c r="AF34" s="7"/>
      <c r="AG34" s="7">
        <v>110</v>
      </c>
      <c r="AH34" s="7" t="str">
        <f>Summary!$B$2</f>
        <v>USD</v>
      </c>
      <c r="AI34" s="7">
        <f t="shared" ref="AI34:AK36" si="19">IF(C34="",0,C34)</f>
        <v>0</v>
      </c>
      <c r="AJ34" s="7">
        <f t="shared" si="19"/>
        <v>0</v>
      </c>
      <c r="AK34" s="7">
        <f t="shared" si="19"/>
        <v>0</v>
      </c>
      <c r="AL34" s="7">
        <f t="shared" si="18"/>
        <v>0</v>
      </c>
      <c r="AM34" s="7">
        <f t="shared" si="18"/>
        <v>0</v>
      </c>
      <c r="AN34" s="7">
        <f t="shared" si="18"/>
        <v>0</v>
      </c>
      <c r="AO34" s="7">
        <f t="shared" si="18"/>
        <v>0</v>
      </c>
      <c r="AP34" s="7">
        <f t="shared" si="18"/>
        <v>0</v>
      </c>
      <c r="AQ34" s="7">
        <f t="shared" si="18"/>
        <v>0</v>
      </c>
      <c r="AR34" s="7">
        <f t="shared" si="18"/>
        <v>0</v>
      </c>
      <c r="AS34" s="7">
        <f t="shared" si="18"/>
        <v>0</v>
      </c>
      <c r="AT34" s="7">
        <f t="shared" si="18"/>
        <v>0</v>
      </c>
    </row>
    <row r="35" spans="1:46" ht="20.25" x14ac:dyDescent="0.3">
      <c r="A35" s="21"/>
      <c r="B35" s="71" t="str">
        <f>IF(ISTEXT("Admin-"&amp;VLOOKUP(A35,'Chart of Accounts'!$B$5:$C$54,2,FALSE)),"Admin-"&amp;VLOOKUP(A35,'Chart of Accounts'!$B$5:$C$54,2,FALSE),"")</f>
        <v/>
      </c>
      <c r="C35" s="10"/>
      <c r="D35" s="10"/>
      <c r="E35" s="10"/>
      <c r="F35" s="10"/>
      <c r="G35" s="10"/>
      <c r="H35" s="10"/>
      <c r="I35" s="10"/>
      <c r="J35" s="10"/>
      <c r="K35" s="10"/>
      <c r="L35" s="10"/>
      <c r="M35" s="10"/>
      <c r="N35" s="10"/>
      <c r="O35" s="4">
        <f t="shared" si="0"/>
        <v>0</v>
      </c>
      <c r="T35" s="60" t="s">
        <v>81</v>
      </c>
      <c r="U35" s="60">
        <v>7070</v>
      </c>
      <c r="AA35" s="7" t="s">
        <v>190</v>
      </c>
      <c r="AB35" s="7" t="str">
        <f t="shared" si="1"/>
        <v/>
      </c>
      <c r="AC35" s="7">
        <v>900</v>
      </c>
      <c r="AD35" s="7" t="str">
        <f t="shared" si="2"/>
        <v>035</v>
      </c>
      <c r="AE35" s="7"/>
      <c r="AF35" s="7"/>
      <c r="AG35" s="7">
        <v>110</v>
      </c>
      <c r="AH35" s="7" t="str">
        <f>Summary!$B$2</f>
        <v>USD</v>
      </c>
      <c r="AI35" s="7">
        <f t="shared" si="19"/>
        <v>0</v>
      </c>
      <c r="AJ35" s="7">
        <f t="shared" si="19"/>
        <v>0</v>
      </c>
      <c r="AK35" s="7">
        <f t="shared" si="19"/>
        <v>0</v>
      </c>
      <c r="AL35" s="7">
        <f t="shared" si="18"/>
        <v>0</v>
      </c>
      <c r="AM35" s="7">
        <f t="shared" si="18"/>
        <v>0</v>
      </c>
      <c r="AN35" s="7">
        <f t="shared" si="18"/>
        <v>0</v>
      </c>
      <c r="AO35" s="7">
        <f t="shared" si="18"/>
        <v>0</v>
      </c>
      <c r="AP35" s="7">
        <f t="shared" si="18"/>
        <v>0</v>
      </c>
      <c r="AQ35" s="7">
        <f t="shared" si="18"/>
        <v>0</v>
      </c>
      <c r="AR35" s="7">
        <f t="shared" si="18"/>
        <v>0</v>
      </c>
      <c r="AS35" s="7">
        <f t="shared" si="18"/>
        <v>0</v>
      </c>
      <c r="AT35" s="7">
        <f t="shared" si="18"/>
        <v>0</v>
      </c>
    </row>
    <row r="36" spans="1:46" ht="20.25" x14ac:dyDescent="0.3">
      <c r="A36" s="21"/>
      <c r="B36" s="71" t="str">
        <f>IF(ISTEXT("Admin-"&amp;VLOOKUP(A36,'Chart of Accounts'!$B$5:$C$54,2,FALSE)),"Admin-"&amp;VLOOKUP(A36,'Chart of Accounts'!$B$5:$C$54,2,FALSE),"")</f>
        <v/>
      </c>
      <c r="C36" s="10"/>
      <c r="D36" s="10"/>
      <c r="E36" s="10"/>
      <c r="F36" s="10"/>
      <c r="G36" s="10"/>
      <c r="H36" s="10"/>
      <c r="I36" s="10"/>
      <c r="J36" s="10"/>
      <c r="K36" s="10"/>
      <c r="L36" s="10"/>
      <c r="M36" s="10"/>
      <c r="N36" s="10"/>
      <c r="O36" s="4">
        <f t="shared" si="0"/>
        <v>0</v>
      </c>
      <c r="T36" s="60" t="s">
        <v>83</v>
      </c>
      <c r="U36" s="60">
        <v>7072</v>
      </c>
      <c r="AA36" s="7" t="s">
        <v>190</v>
      </c>
      <c r="AB36" s="7" t="str">
        <f t="shared" si="1"/>
        <v/>
      </c>
      <c r="AC36" s="7">
        <v>900</v>
      </c>
      <c r="AD36" s="7" t="str">
        <f t="shared" si="2"/>
        <v>035</v>
      </c>
      <c r="AE36" s="7"/>
      <c r="AF36" s="7"/>
      <c r="AG36" s="7">
        <v>110</v>
      </c>
      <c r="AH36" s="7" t="str">
        <f>Summary!$B$2</f>
        <v>USD</v>
      </c>
      <c r="AI36" s="7">
        <f t="shared" si="19"/>
        <v>0</v>
      </c>
      <c r="AJ36" s="7">
        <f t="shared" si="19"/>
        <v>0</v>
      </c>
      <c r="AK36" s="7">
        <f t="shared" si="19"/>
        <v>0</v>
      </c>
      <c r="AL36" s="7">
        <f t="shared" si="18"/>
        <v>0</v>
      </c>
      <c r="AM36" s="7">
        <f t="shared" si="18"/>
        <v>0</v>
      </c>
      <c r="AN36" s="7">
        <f t="shared" si="18"/>
        <v>0</v>
      </c>
      <c r="AO36" s="7">
        <f t="shared" si="18"/>
        <v>0</v>
      </c>
      <c r="AP36" s="7">
        <f t="shared" si="18"/>
        <v>0</v>
      </c>
      <c r="AQ36" s="7">
        <f t="shared" si="18"/>
        <v>0</v>
      </c>
      <c r="AR36" s="7">
        <f t="shared" si="18"/>
        <v>0</v>
      </c>
      <c r="AS36" s="7">
        <f t="shared" si="18"/>
        <v>0</v>
      </c>
      <c r="AT36" s="7">
        <f t="shared" si="18"/>
        <v>0</v>
      </c>
    </row>
    <row r="37" spans="1:46" ht="21" thickBot="1" x14ac:dyDescent="0.35">
      <c r="A37" s="11"/>
      <c r="B37" s="65" t="s">
        <v>132</v>
      </c>
      <c r="C37" s="69">
        <f>SUM(C9:C36)</f>
        <v>180.55</v>
      </c>
      <c r="D37" s="69">
        <f t="shared" ref="D37:O37" si="20">SUM(D9:D36)</f>
        <v>180.55</v>
      </c>
      <c r="E37" s="69">
        <f t="shared" si="20"/>
        <v>240.55</v>
      </c>
      <c r="F37" s="69">
        <f t="shared" si="20"/>
        <v>660.55</v>
      </c>
      <c r="G37" s="69">
        <f t="shared" si="20"/>
        <v>195.55</v>
      </c>
      <c r="H37" s="69">
        <f t="shared" si="20"/>
        <v>285.55</v>
      </c>
      <c r="I37" s="69">
        <f t="shared" si="20"/>
        <v>195.55</v>
      </c>
      <c r="J37" s="69">
        <f t="shared" si="20"/>
        <v>285.55</v>
      </c>
      <c r="K37" s="69">
        <f t="shared" si="20"/>
        <v>195.55</v>
      </c>
      <c r="L37" s="69">
        <f t="shared" si="20"/>
        <v>635.54999999999995</v>
      </c>
      <c r="M37" s="69">
        <f t="shared" si="20"/>
        <v>195.55</v>
      </c>
      <c r="N37" s="69">
        <f t="shared" si="20"/>
        <v>180.55</v>
      </c>
      <c r="O37" s="69">
        <f t="shared" si="20"/>
        <v>3431.5999999999995</v>
      </c>
      <c r="T37" s="60" t="s">
        <v>85</v>
      </c>
      <c r="U37" s="60">
        <v>7078</v>
      </c>
    </row>
    <row r="38" spans="1:46" ht="15.75" thickTop="1" x14ac:dyDescent="0.2">
      <c r="T38" s="60" t="s">
        <v>87</v>
      </c>
      <c r="U38" s="60">
        <v>7080</v>
      </c>
    </row>
    <row r="39" spans="1:46" x14ac:dyDescent="0.2">
      <c r="T39" s="60" t="s">
        <v>89</v>
      </c>
      <c r="U39" s="60">
        <v>7082</v>
      </c>
    </row>
    <row r="40" spans="1:46" x14ac:dyDescent="0.2">
      <c r="T40" s="60" t="s">
        <v>91</v>
      </c>
      <c r="U40" s="60">
        <v>7092</v>
      </c>
    </row>
    <row r="41" spans="1:46" x14ac:dyDescent="0.2">
      <c r="T41" s="60" t="s">
        <v>93</v>
      </c>
      <c r="U41" s="60">
        <v>7084</v>
      </c>
    </row>
    <row r="42" spans="1:46" x14ac:dyDescent="0.2">
      <c r="T42" s="60" t="s">
        <v>95</v>
      </c>
      <c r="U42" s="60">
        <v>7086</v>
      </c>
    </row>
    <row r="43" spans="1:46" x14ac:dyDescent="0.2">
      <c r="T43" s="60" t="s">
        <v>97</v>
      </c>
      <c r="U43" s="60">
        <v>7088</v>
      </c>
    </row>
    <row r="44" spans="1:46" x14ac:dyDescent="0.2">
      <c r="T44" s="60">
        <f>'Chart of Accounts'!I36</f>
        <v>0</v>
      </c>
      <c r="U44" s="60">
        <v>7090</v>
      </c>
    </row>
    <row r="45" spans="1:46" x14ac:dyDescent="0.2">
      <c r="T45" s="60">
        <f>'Chart of Accounts'!I37</f>
        <v>0</v>
      </c>
    </row>
    <row r="46" spans="1:46" x14ac:dyDescent="0.2">
      <c r="T46" s="60">
        <f>'Chart of Accounts'!I38</f>
        <v>0</v>
      </c>
    </row>
    <row r="47" spans="1:46" x14ac:dyDescent="0.2">
      <c r="T47" s="60">
        <f>'Chart of Accounts'!I39</f>
        <v>0</v>
      </c>
    </row>
    <row r="48" spans="1:46" x14ac:dyDescent="0.2">
      <c r="T48" s="60">
        <f>'Chart of Accounts'!I40</f>
        <v>0</v>
      </c>
    </row>
    <row r="49" spans="20:20" x14ac:dyDescent="0.2">
      <c r="T49" s="60">
        <f>'Chart of Accounts'!I41</f>
        <v>0</v>
      </c>
    </row>
    <row r="50" spans="20:20" x14ac:dyDescent="0.2">
      <c r="T50" s="60">
        <f>'Chart of Accounts'!I42</f>
        <v>0</v>
      </c>
    </row>
    <row r="51" spans="20:20" x14ac:dyDescent="0.2">
      <c r="T51" s="60">
        <f>'Chart of Accounts'!I43</f>
        <v>0</v>
      </c>
    </row>
    <row r="52" spans="20:20" x14ac:dyDescent="0.2">
      <c r="T52" s="60">
        <f>'Chart of Accounts'!I44</f>
        <v>0</v>
      </c>
    </row>
    <row r="53" spans="20:20" x14ac:dyDescent="0.2">
      <c r="T53" s="60">
        <f>'Chart of Accounts'!I45</f>
        <v>0</v>
      </c>
    </row>
    <row r="54" spans="20:20" x14ac:dyDescent="0.2">
      <c r="T54" s="60">
        <f>'Chart of Accounts'!I46</f>
        <v>0</v>
      </c>
    </row>
    <row r="55" spans="20:20" x14ac:dyDescent="0.2">
      <c r="T55" s="60">
        <f>'Chart of Accounts'!I47</f>
        <v>0</v>
      </c>
    </row>
    <row r="56" spans="20:20" x14ac:dyDescent="0.2">
      <c r="T56" s="60">
        <f>'Chart of Accounts'!I48</f>
        <v>0</v>
      </c>
    </row>
    <row r="57" spans="20:20" x14ac:dyDescent="0.2">
      <c r="T57" s="60">
        <f>'Chart of Accounts'!I49</f>
        <v>0</v>
      </c>
    </row>
    <row r="58" spans="20:20" x14ac:dyDescent="0.2">
      <c r="T58" s="60">
        <f>'Chart of Accounts'!I50</f>
        <v>0</v>
      </c>
    </row>
    <row r="59" spans="20:20" x14ac:dyDescent="0.2">
      <c r="T59" s="60">
        <f>'Chart of Accounts'!I52</f>
        <v>0</v>
      </c>
    </row>
  </sheetData>
  <sheetProtection algorithmName="SHA-512" hashValue="kJCeWdIysaY4lnAeNdpTE0b7xeETqigA3P2aDpETd56ovTH9XwhCMh6ethlvSVYFiEXOgXKAbPD4LmM3yGMfpg==" saltValue="bGtFb0lfxoPgZWXkW0GyWA==" spinCount="100000" sheet="1" selectLockedCells="1"/>
  <protectedRanges>
    <protectedRange sqref="C37:O37 O9:O36" name="Range1_1"/>
    <protectedRange sqref="C9:N36" name="Range1_1_1"/>
  </protectedRanges>
  <mergeCells count="1">
    <mergeCell ref="C5:O5"/>
  </mergeCells>
  <phoneticPr fontId="5" type="noConversion"/>
  <dataValidations count="2">
    <dataValidation type="list" allowBlank="1" showInputMessage="1" showErrorMessage="1" sqref="A29:A36" xr:uid="{00000000-0002-0000-0C00-000000000000}">
      <formula1>$U$10:$U$44</formula1>
    </dataValidation>
    <dataValidation type="decimal" operator="greaterThanOrEqual" allowBlank="1" showInputMessage="1" showErrorMessage="1" sqref="C9:N36" xr:uid="{00000000-0002-0000-0C00-000001000000}">
      <formula1>0</formula1>
    </dataValidation>
  </dataValidations>
  <pageMargins left="0.75" right="0.75" top="1" bottom="1" header="0.5" footer="0.5"/>
  <pageSetup scale="42"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T76"/>
  <sheetViews>
    <sheetView topLeftCell="A4" zoomScale="55" zoomScaleNormal="55" workbookViewId="0">
      <selection activeCell="I21" sqref="I21"/>
    </sheetView>
  </sheetViews>
  <sheetFormatPr defaultRowHeight="15" x14ac:dyDescent="0.2"/>
  <cols>
    <col min="1" max="1" width="11.140625" style="60" customWidth="1"/>
    <col min="2" max="2" width="52.7109375" style="60" customWidth="1"/>
    <col min="3" max="15" width="17.85546875" style="60" customWidth="1"/>
    <col min="16" max="24" width="9.140625" style="60"/>
    <col min="25"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0"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Administration!G3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330</v>
      </c>
      <c r="B8" s="68"/>
      <c r="C8" s="65"/>
      <c r="D8" s="4"/>
      <c r="E8" s="4"/>
      <c r="F8" s="4"/>
      <c r="G8" s="4"/>
      <c r="H8" s="4"/>
      <c r="I8" s="4"/>
      <c r="J8" s="4"/>
      <c r="K8" s="4"/>
      <c r="L8" s="4"/>
      <c r="M8" s="4"/>
      <c r="N8" s="4"/>
      <c r="O8" s="4"/>
    </row>
    <row r="9" spans="1:46" ht="20.25" x14ac:dyDescent="0.3">
      <c r="A9" s="70" t="s">
        <v>264</v>
      </c>
      <c r="B9" s="65"/>
      <c r="C9" s="4"/>
      <c r="D9" s="4"/>
      <c r="E9" s="4"/>
      <c r="F9" s="4"/>
      <c r="G9" s="4"/>
      <c r="H9" s="4"/>
      <c r="I9" s="4"/>
      <c r="J9" s="4"/>
      <c r="K9" s="4"/>
      <c r="L9" s="4"/>
      <c r="M9" s="4"/>
      <c r="N9" s="4"/>
      <c r="O9" s="4"/>
    </row>
    <row r="10" spans="1:46" ht="21.75" customHeight="1" x14ac:dyDescent="0.3">
      <c r="A10" s="11">
        <v>7078</v>
      </c>
      <c r="B10" s="71" t="str">
        <f>IF(ISTEXT(VLOOKUP(A10,'Chart of Accounts'!$B$5:$C$50,2,FALSE)),VLOOKUP(A10,'Chart of Accounts'!$B$5:$C$50,2,FALSE),"")</f>
        <v>Food Expense</v>
      </c>
      <c r="C10" s="197"/>
      <c r="D10" s="197"/>
      <c r="E10" s="197"/>
      <c r="F10" s="197"/>
      <c r="G10" s="197"/>
      <c r="H10" s="197"/>
      <c r="I10" s="197">
        <v>100</v>
      </c>
      <c r="J10" s="197"/>
      <c r="K10" s="197"/>
      <c r="L10" s="197"/>
      <c r="M10" s="197"/>
      <c r="N10" s="197"/>
      <c r="O10" s="4">
        <f t="shared" ref="O10:O11" si="0">SUM(C10:N10)</f>
        <v>100</v>
      </c>
      <c r="AA10" s="7" t="s">
        <v>190</v>
      </c>
      <c r="AB10" s="7" t="str">
        <f t="shared" ref="AB10:AB11" si="1">IF(A10="","",A10&amp;"-000000")</f>
        <v>7078-000000</v>
      </c>
      <c r="AC10" s="7">
        <v>910</v>
      </c>
      <c r="AD10" s="7" t="str">
        <f t="shared" ref="AD10:AD11" si="2">IF(LEN($O$1)=3,$O$1,IF(LEN($O$1)=2,0&amp;$O$1,IF(LEN($O$1)=1,0&amp;0&amp;$O$1,"ERROR")))</f>
        <v>035</v>
      </c>
      <c r="AE10" s="7"/>
      <c r="AF10" s="7"/>
      <c r="AG10" s="7">
        <v>110</v>
      </c>
      <c r="AH10" s="7" t="str">
        <f>Summary!$B$2</f>
        <v>USD</v>
      </c>
      <c r="AI10" s="7">
        <f t="shared" ref="AI10:AT11" si="3">IF(C10="",0,C10)</f>
        <v>0</v>
      </c>
      <c r="AJ10" s="7">
        <f t="shared" si="3"/>
        <v>0</v>
      </c>
      <c r="AK10" s="7">
        <f t="shared" si="3"/>
        <v>0</v>
      </c>
      <c r="AL10" s="7">
        <f t="shared" si="3"/>
        <v>0</v>
      </c>
      <c r="AM10" s="7">
        <f t="shared" si="3"/>
        <v>0</v>
      </c>
      <c r="AN10" s="7">
        <f t="shared" si="3"/>
        <v>0</v>
      </c>
      <c r="AO10" s="7">
        <f t="shared" si="3"/>
        <v>100</v>
      </c>
      <c r="AP10" s="7">
        <f t="shared" si="3"/>
        <v>0</v>
      </c>
      <c r="AQ10" s="7">
        <f t="shared" si="3"/>
        <v>0</v>
      </c>
      <c r="AR10" s="7">
        <f t="shared" si="3"/>
        <v>0</v>
      </c>
      <c r="AS10" s="7">
        <f t="shared" si="3"/>
        <v>0</v>
      </c>
      <c r="AT10" s="7">
        <f t="shared" si="3"/>
        <v>0</v>
      </c>
    </row>
    <row r="11" spans="1:46" ht="21.75" customHeight="1" x14ac:dyDescent="0.3">
      <c r="A11" s="11">
        <v>7016</v>
      </c>
      <c r="B11" s="71" t="str">
        <f>IF(ISTEXT(VLOOKUP(A11,'Chart of Accounts'!$B$5:$C$50,2,FALSE)),VLOOKUP(A11,'Chart of Accounts'!$B$5:$C$50,2,FALSE),"")</f>
        <v>Meal Event Expense</v>
      </c>
      <c r="C11" s="197"/>
      <c r="D11" s="197"/>
      <c r="E11" s="197"/>
      <c r="F11" s="197"/>
      <c r="G11" s="197">
        <v>25</v>
      </c>
      <c r="H11" s="197"/>
      <c r="I11" s="197"/>
      <c r="J11" s="197"/>
      <c r="K11" s="197">
        <v>15</v>
      </c>
      <c r="L11" s="197">
        <v>15</v>
      </c>
      <c r="M11" s="197"/>
      <c r="N11" s="197"/>
      <c r="O11" s="4">
        <f t="shared" si="0"/>
        <v>55</v>
      </c>
      <c r="AA11" s="7" t="s">
        <v>190</v>
      </c>
      <c r="AB11" s="7" t="str">
        <f t="shared" si="1"/>
        <v>7016-000000</v>
      </c>
      <c r="AC11" s="7">
        <v>910</v>
      </c>
      <c r="AD11" s="7" t="str">
        <f t="shared" si="2"/>
        <v>035</v>
      </c>
      <c r="AE11" s="7"/>
      <c r="AF11" s="7"/>
      <c r="AG11" s="7">
        <v>110</v>
      </c>
      <c r="AH11" s="7" t="str">
        <f>Summary!$B$2</f>
        <v>USD</v>
      </c>
      <c r="AI11" s="7">
        <f t="shared" si="3"/>
        <v>0</v>
      </c>
      <c r="AJ11" s="7">
        <f t="shared" si="3"/>
        <v>0</v>
      </c>
      <c r="AK11" s="7">
        <f t="shared" si="3"/>
        <v>0</v>
      </c>
      <c r="AL11" s="7">
        <f t="shared" si="3"/>
        <v>0</v>
      </c>
      <c r="AM11" s="7">
        <f t="shared" si="3"/>
        <v>25</v>
      </c>
      <c r="AN11" s="7">
        <f t="shared" si="3"/>
        <v>0</v>
      </c>
      <c r="AO11" s="7">
        <f t="shared" si="3"/>
        <v>0</v>
      </c>
      <c r="AP11" s="7">
        <f t="shared" si="3"/>
        <v>0</v>
      </c>
      <c r="AQ11" s="7">
        <f t="shared" si="3"/>
        <v>15</v>
      </c>
      <c r="AR11" s="7">
        <f t="shared" si="3"/>
        <v>15</v>
      </c>
      <c r="AS11" s="7">
        <f t="shared" si="3"/>
        <v>0</v>
      </c>
      <c r="AT11" s="7">
        <f t="shared" si="3"/>
        <v>0</v>
      </c>
    </row>
    <row r="12" spans="1:46" s="7" customFormat="1" ht="21.75" customHeight="1" x14ac:dyDescent="0.3">
      <c r="A12" s="70" t="s">
        <v>370</v>
      </c>
      <c r="B12" s="72"/>
      <c r="C12" s="73">
        <f t="shared" ref="C12:O12" si="4">SUM(C10:C11)</f>
        <v>0</v>
      </c>
      <c r="D12" s="73">
        <f t="shared" si="4"/>
        <v>0</v>
      </c>
      <c r="E12" s="73">
        <f t="shared" si="4"/>
        <v>0</v>
      </c>
      <c r="F12" s="73">
        <f t="shared" si="4"/>
        <v>0</v>
      </c>
      <c r="G12" s="73">
        <f t="shared" si="4"/>
        <v>25</v>
      </c>
      <c r="H12" s="73">
        <f t="shared" si="4"/>
        <v>0</v>
      </c>
      <c r="I12" s="73">
        <f t="shared" si="4"/>
        <v>100</v>
      </c>
      <c r="J12" s="73">
        <f t="shared" si="4"/>
        <v>0</v>
      </c>
      <c r="K12" s="73">
        <f t="shared" si="4"/>
        <v>15</v>
      </c>
      <c r="L12" s="73">
        <f t="shared" si="4"/>
        <v>15</v>
      </c>
      <c r="M12" s="73">
        <f t="shared" si="4"/>
        <v>0</v>
      </c>
      <c r="N12" s="73">
        <f t="shared" si="4"/>
        <v>0</v>
      </c>
      <c r="O12" s="73">
        <f t="shared" si="4"/>
        <v>155</v>
      </c>
    </row>
    <row r="13" spans="1:46" s="7" customFormat="1" ht="21.75" customHeight="1" x14ac:dyDescent="0.3">
      <c r="A13" s="3"/>
      <c r="B13" s="72"/>
      <c r="C13" s="4"/>
      <c r="D13" s="4"/>
      <c r="E13" s="4"/>
      <c r="F13" s="4"/>
      <c r="G13" s="4"/>
      <c r="H13" s="4"/>
      <c r="I13" s="4"/>
      <c r="J13" s="4"/>
      <c r="K13" s="4"/>
      <c r="L13" s="4"/>
      <c r="M13" s="4"/>
      <c r="N13" s="4"/>
      <c r="O13" s="4"/>
    </row>
    <row r="14" spans="1:46" ht="21.75" customHeight="1" x14ac:dyDescent="0.3">
      <c r="A14" s="70" t="s">
        <v>266</v>
      </c>
      <c r="B14" s="72"/>
      <c r="C14" s="4"/>
      <c r="D14" s="4"/>
      <c r="E14" s="4"/>
      <c r="F14" s="4"/>
      <c r="G14" s="4"/>
      <c r="H14" s="4"/>
      <c r="I14" s="4"/>
      <c r="J14" s="4"/>
      <c r="K14" s="4"/>
      <c r="L14" s="4"/>
      <c r="M14" s="4"/>
      <c r="N14" s="4"/>
      <c r="O14" s="4"/>
      <c r="AF14" s="7"/>
    </row>
    <row r="15" spans="1:46" ht="21.75" customHeight="1" x14ac:dyDescent="0.3">
      <c r="A15" s="11">
        <v>7078</v>
      </c>
      <c r="B15" s="71" t="str">
        <f>IF(ISTEXT(VLOOKUP(A15,'Chart of Accounts'!$B$5:$C$50,2,FALSE)),VLOOKUP(A15,'Chart of Accounts'!$B$5:$C$50,2,FALSE),"")</f>
        <v>Food Expense</v>
      </c>
      <c r="C15" s="198"/>
      <c r="D15" s="198"/>
      <c r="E15" s="198"/>
      <c r="F15" s="198"/>
      <c r="G15" s="198"/>
      <c r="H15" s="198"/>
      <c r="I15" s="198">
        <v>100</v>
      </c>
      <c r="J15" s="198"/>
      <c r="K15" s="198"/>
      <c r="L15" s="198"/>
      <c r="M15" s="198"/>
      <c r="N15" s="198"/>
      <c r="O15" s="4">
        <f>SUM(C15:N15)</f>
        <v>100</v>
      </c>
      <c r="AA15" s="7" t="s">
        <v>190</v>
      </c>
      <c r="AB15" s="7" t="str">
        <f t="shared" ref="AB15:AB16" si="5">IF(A15="","",A15&amp;"-000000")</f>
        <v>7078-000000</v>
      </c>
      <c r="AC15" s="7">
        <v>911</v>
      </c>
      <c r="AD15" s="7" t="str">
        <f t="shared" ref="AD15:AD16" si="6">IF(LEN($O$1)=3,$O$1,IF(LEN($O$1)=2,0&amp;$O$1,IF(LEN($O$1)=1,0&amp;0&amp;$O$1,"ERROR")))</f>
        <v>035</v>
      </c>
      <c r="AE15" s="7"/>
      <c r="AF15" s="7"/>
      <c r="AG15" s="7">
        <v>110</v>
      </c>
      <c r="AH15" s="7" t="str">
        <f>Summary!$B$2</f>
        <v>USD</v>
      </c>
      <c r="AI15" s="7">
        <f t="shared" ref="AI15:AT16" si="7">IF(C15="",0,C15)</f>
        <v>0</v>
      </c>
      <c r="AJ15" s="7">
        <f t="shared" si="7"/>
        <v>0</v>
      </c>
      <c r="AK15" s="7">
        <f t="shared" si="7"/>
        <v>0</v>
      </c>
      <c r="AL15" s="7">
        <f t="shared" si="7"/>
        <v>0</v>
      </c>
      <c r="AM15" s="7">
        <f t="shared" si="7"/>
        <v>0</v>
      </c>
      <c r="AN15" s="7">
        <f t="shared" si="7"/>
        <v>0</v>
      </c>
      <c r="AO15" s="7">
        <f t="shared" si="7"/>
        <v>100</v>
      </c>
      <c r="AP15" s="7">
        <f t="shared" si="7"/>
        <v>0</v>
      </c>
      <c r="AQ15" s="7">
        <f t="shared" si="7"/>
        <v>0</v>
      </c>
      <c r="AR15" s="7">
        <f t="shared" si="7"/>
        <v>0</v>
      </c>
      <c r="AS15" s="7">
        <f t="shared" si="7"/>
        <v>0</v>
      </c>
      <c r="AT15" s="7">
        <f t="shared" si="7"/>
        <v>0</v>
      </c>
    </row>
    <row r="16" spans="1:46" ht="21.75" customHeight="1" x14ac:dyDescent="0.3">
      <c r="A16" s="11">
        <v>7016</v>
      </c>
      <c r="B16" s="71" t="str">
        <f>IF(ISTEXT(VLOOKUP(A16,'Chart of Accounts'!$B$5:$C$50,2,FALSE)),VLOOKUP(A16,'Chart of Accounts'!$B$5:$C$50,2,FALSE),"")</f>
        <v>Meal Event Expense</v>
      </c>
      <c r="C16" s="198"/>
      <c r="D16" s="198"/>
      <c r="E16" s="198"/>
      <c r="F16" s="198"/>
      <c r="G16" s="198">
        <v>25</v>
      </c>
      <c r="H16" s="198"/>
      <c r="I16" s="198"/>
      <c r="J16" s="198"/>
      <c r="K16" s="198">
        <v>15</v>
      </c>
      <c r="L16" s="198">
        <v>15</v>
      </c>
      <c r="M16" s="198"/>
      <c r="N16" s="198"/>
      <c r="O16" s="4">
        <f t="shared" ref="O16" si="8">SUM(C16:N16)</f>
        <v>55</v>
      </c>
      <c r="AA16" s="7" t="s">
        <v>190</v>
      </c>
      <c r="AB16" s="7" t="str">
        <f t="shared" si="5"/>
        <v>7016-000000</v>
      </c>
      <c r="AC16" s="7">
        <v>911</v>
      </c>
      <c r="AD16" s="7" t="str">
        <f t="shared" si="6"/>
        <v>035</v>
      </c>
      <c r="AE16" s="7"/>
      <c r="AF16" s="7"/>
      <c r="AG16" s="7">
        <v>110</v>
      </c>
      <c r="AH16" s="7" t="str">
        <f>Summary!$B$2</f>
        <v>USD</v>
      </c>
      <c r="AI16" s="7">
        <f t="shared" si="7"/>
        <v>0</v>
      </c>
      <c r="AJ16" s="7">
        <f t="shared" si="7"/>
        <v>0</v>
      </c>
      <c r="AK16" s="7">
        <f t="shared" si="7"/>
        <v>0</v>
      </c>
      <c r="AL16" s="7">
        <f t="shared" si="7"/>
        <v>0</v>
      </c>
      <c r="AM16" s="7">
        <f t="shared" si="7"/>
        <v>25</v>
      </c>
      <c r="AN16" s="7">
        <f t="shared" si="7"/>
        <v>0</v>
      </c>
      <c r="AO16" s="7">
        <f t="shared" si="7"/>
        <v>0</v>
      </c>
      <c r="AP16" s="7">
        <f t="shared" si="7"/>
        <v>0</v>
      </c>
      <c r="AQ16" s="7">
        <f t="shared" si="7"/>
        <v>15</v>
      </c>
      <c r="AR16" s="7">
        <f t="shared" si="7"/>
        <v>15</v>
      </c>
      <c r="AS16" s="7">
        <f t="shared" si="7"/>
        <v>0</v>
      </c>
      <c r="AT16" s="7">
        <f t="shared" si="7"/>
        <v>0</v>
      </c>
    </row>
    <row r="17" spans="1:46" ht="21.75" customHeight="1" x14ac:dyDescent="0.3">
      <c r="A17" s="70" t="s">
        <v>371</v>
      </c>
      <c r="B17" s="71"/>
      <c r="C17" s="73">
        <f t="shared" ref="C17:O17" si="9">SUM(C15:C16)</f>
        <v>0</v>
      </c>
      <c r="D17" s="73">
        <f t="shared" si="9"/>
        <v>0</v>
      </c>
      <c r="E17" s="73">
        <f t="shared" si="9"/>
        <v>0</v>
      </c>
      <c r="F17" s="73">
        <f t="shared" si="9"/>
        <v>0</v>
      </c>
      <c r="G17" s="73">
        <f t="shared" si="9"/>
        <v>25</v>
      </c>
      <c r="H17" s="73">
        <f t="shared" si="9"/>
        <v>0</v>
      </c>
      <c r="I17" s="73">
        <f t="shared" si="9"/>
        <v>100</v>
      </c>
      <c r="J17" s="73">
        <f t="shared" si="9"/>
        <v>0</v>
      </c>
      <c r="K17" s="73">
        <f t="shared" si="9"/>
        <v>15</v>
      </c>
      <c r="L17" s="73">
        <f t="shared" si="9"/>
        <v>15</v>
      </c>
      <c r="M17" s="73">
        <f t="shared" si="9"/>
        <v>0</v>
      </c>
      <c r="N17" s="73">
        <f t="shared" si="9"/>
        <v>0</v>
      </c>
      <c r="O17" s="73">
        <f t="shared" si="9"/>
        <v>155</v>
      </c>
      <c r="AF17" s="7"/>
    </row>
    <row r="18" spans="1:46" ht="21.75" customHeight="1" x14ac:dyDescent="0.3">
      <c r="A18" s="11"/>
      <c r="B18" s="71"/>
      <c r="C18" s="4"/>
      <c r="D18" s="4"/>
      <c r="E18" s="4"/>
      <c r="F18" s="4"/>
      <c r="G18" s="4"/>
      <c r="H18" s="4"/>
      <c r="I18" s="4"/>
      <c r="J18" s="4"/>
      <c r="K18" s="4"/>
      <c r="L18" s="4"/>
      <c r="M18" s="4"/>
      <c r="N18" s="4"/>
      <c r="O18" s="4"/>
      <c r="AF18" s="7"/>
    </row>
    <row r="19" spans="1:46" ht="21.75" customHeight="1" x14ac:dyDescent="0.3">
      <c r="A19" s="70" t="s">
        <v>265</v>
      </c>
      <c r="B19" s="72"/>
      <c r="C19" s="4"/>
      <c r="D19" s="4"/>
      <c r="E19" s="4"/>
      <c r="F19" s="4"/>
      <c r="G19" s="4"/>
      <c r="H19" s="4"/>
      <c r="I19" s="4"/>
      <c r="J19" s="4"/>
      <c r="K19" s="4"/>
      <c r="L19" s="4"/>
      <c r="M19" s="4"/>
      <c r="N19" s="4"/>
      <c r="O19" s="4"/>
      <c r="AF19" s="7"/>
    </row>
    <row r="20" spans="1:46" ht="21.75" customHeight="1" x14ac:dyDescent="0.3">
      <c r="A20" s="11">
        <v>7078</v>
      </c>
      <c r="B20" s="71" t="str">
        <f>IF(ISTEXT(VLOOKUP(A20,'Chart of Accounts'!$B$5:$C$50,2,FALSE)),VLOOKUP(A20,'Chart of Accounts'!$B$5:$C$50,2,FALSE),"")</f>
        <v>Food Expense</v>
      </c>
      <c r="C20" s="199"/>
      <c r="D20" s="199"/>
      <c r="E20" s="199"/>
      <c r="F20" s="199"/>
      <c r="G20" s="199"/>
      <c r="H20" s="199"/>
      <c r="I20" s="199">
        <v>100</v>
      </c>
      <c r="J20" s="199"/>
      <c r="K20" s="199"/>
      <c r="L20" s="199"/>
      <c r="M20" s="199"/>
      <c r="N20" s="199"/>
      <c r="O20" s="4">
        <f>SUM(C20:N20)</f>
        <v>100</v>
      </c>
      <c r="AA20" s="7" t="s">
        <v>190</v>
      </c>
      <c r="AB20" s="7" t="str">
        <f t="shared" ref="AB20:AB21" si="10">IF(A20="","",A20&amp;"-000000")</f>
        <v>7078-000000</v>
      </c>
      <c r="AC20" s="7">
        <v>912</v>
      </c>
      <c r="AD20" s="7" t="str">
        <f t="shared" ref="AD20:AD21" si="11">IF(LEN($O$1)=3,$O$1,IF(LEN($O$1)=2,0&amp;$O$1,IF(LEN($O$1)=1,0&amp;0&amp;$O$1,"ERROR")))</f>
        <v>035</v>
      </c>
      <c r="AE20" s="7"/>
      <c r="AF20" s="7"/>
      <c r="AG20" s="7">
        <v>110</v>
      </c>
      <c r="AH20" s="7" t="str">
        <f>Summary!$B$2</f>
        <v>USD</v>
      </c>
      <c r="AI20" s="7">
        <f t="shared" ref="AI20:AT21" si="12">IF(C20="",0,C20)</f>
        <v>0</v>
      </c>
      <c r="AJ20" s="7">
        <f t="shared" si="12"/>
        <v>0</v>
      </c>
      <c r="AK20" s="7">
        <f t="shared" si="12"/>
        <v>0</v>
      </c>
      <c r="AL20" s="7">
        <f t="shared" si="12"/>
        <v>0</v>
      </c>
      <c r="AM20" s="7">
        <f t="shared" si="12"/>
        <v>0</v>
      </c>
      <c r="AN20" s="7">
        <f t="shared" si="12"/>
        <v>0</v>
      </c>
      <c r="AO20" s="7">
        <f t="shared" si="12"/>
        <v>100</v>
      </c>
      <c r="AP20" s="7">
        <f t="shared" si="12"/>
        <v>0</v>
      </c>
      <c r="AQ20" s="7">
        <f t="shared" si="12"/>
        <v>0</v>
      </c>
      <c r="AR20" s="7">
        <f t="shared" si="12"/>
        <v>0</v>
      </c>
      <c r="AS20" s="7">
        <f t="shared" si="12"/>
        <v>0</v>
      </c>
      <c r="AT20" s="7">
        <f t="shared" si="12"/>
        <v>0</v>
      </c>
    </row>
    <row r="21" spans="1:46" ht="21.75" customHeight="1" x14ac:dyDescent="0.3">
      <c r="A21" s="11">
        <v>7016</v>
      </c>
      <c r="B21" s="71" t="str">
        <f>IF(ISTEXT(VLOOKUP(A21,'Chart of Accounts'!$B$5:$C$50,2,FALSE)),VLOOKUP(A21,'Chart of Accounts'!$B$5:$C$50,2,FALSE),"")</f>
        <v>Meal Event Expense</v>
      </c>
      <c r="C21" s="199"/>
      <c r="D21" s="199"/>
      <c r="E21" s="199"/>
      <c r="F21" s="199"/>
      <c r="G21" s="199"/>
      <c r="H21" s="199"/>
      <c r="I21" s="199"/>
      <c r="J21" s="199"/>
      <c r="K21" s="199">
        <v>15</v>
      </c>
      <c r="L21" s="199">
        <v>15</v>
      </c>
      <c r="M21" s="199"/>
      <c r="N21" s="199"/>
      <c r="O21" s="4">
        <f>SUM(C21:N21)</f>
        <v>30</v>
      </c>
      <c r="AA21" s="7" t="s">
        <v>190</v>
      </c>
      <c r="AB21" s="7" t="str">
        <f t="shared" si="10"/>
        <v>7016-000000</v>
      </c>
      <c r="AC21" s="7">
        <v>912</v>
      </c>
      <c r="AD21" s="7" t="str">
        <f t="shared" si="11"/>
        <v>035</v>
      </c>
      <c r="AE21" s="7"/>
      <c r="AF21" s="7"/>
      <c r="AG21" s="7">
        <v>110</v>
      </c>
      <c r="AH21" s="7" t="str">
        <f>Summary!$B$2</f>
        <v>USD</v>
      </c>
      <c r="AI21" s="7">
        <f t="shared" si="12"/>
        <v>0</v>
      </c>
      <c r="AJ21" s="7">
        <f t="shared" si="12"/>
        <v>0</v>
      </c>
      <c r="AK21" s="7">
        <f t="shared" si="12"/>
        <v>0</v>
      </c>
      <c r="AL21" s="7">
        <f t="shared" si="12"/>
        <v>0</v>
      </c>
      <c r="AM21" s="7">
        <f t="shared" si="12"/>
        <v>0</v>
      </c>
      <c r="AN21" s="7">
        <f t="shared" si="12"/>
        <v>0</v>
      </c>
      <c r="AO21" s="7">
        <f t="shared" si="12"/>
        <v>0</v>
      </c>
      <c r="AP21" s="7">
        <f t="shared" si="12"/>
        <v>0</v>
      </c>
      <c r="AQ21" s="7">
        <f t="shared" si="12"/>
        <v>15</v>
      </c>
      <c r="AR21" s="7">
        <f t="shared" si="12"/>
        <v>15</v>
      </c>
      <c r="AS21" s="7">
        <f t="shared" si="12"/>
        <v>0</v>
      </c>
      <c r="AT21" s="7">
        <f t="shared" si="12"/>
        <v>0</v>
      </c>
    </row>
    <row r="22" spans="1:46" ht="21.75" customHeight="1" x14ac:dyDescent="0.3">
      <c r="A22" s="70" t="s">
        <v>372</v>
      </c>
      <c r="B22" s="71"/>
      <c r="C22" s="73">
        <f t="shared" ref="C22:O22" si="13">SUM(C20:C21)</f>
        <v>0</v>
      </c>
      <c r="D22" s="73">
        <f t="shared" si="13"/>
        <v>0</v>
      </c>
      <c r="E22" s="73">
        <f t="shared" si="13"/>
        <v>0</v>
      </c>
      <c r="F22" s="73">
        <f t="shared" si="13"/>
        <v>0</v>
      </c>
      <c r="G22" s="73">
        <f t="shared" si="13"/>
        <v>0</v>
      </c>
      <c r="H22" s="73">
        <f t="shared" si="13"/>
        <v>0</v>
      </c>
      <c r="I22" s="73">
        <f t="shared" si="13"/>
        <v>100</v>
      </c>
      <c r="J22" s="73">
        <f t="shared" si="13"/>
        <v>0</v>
      </c>
      <c r="K22" s="73">
        <f t="shared" si="13"/>
        <v>15</v>
      </c>
      <c r="L22" s="73">
        <f t="shared" si="13"/>
        <v>15</v>
      </c>
      <c r="M22" s="73">
        <f t="shared" si="13"/>
        <v>0</v>
      </c>
      <c r="N22" s="73">
        <f t="shared" si="13"/>
        <v>0</v>
      </c>
      <c r="O22" s="73">
        <f t="shared" si="13"/>
        <v>130</v>
      </c>
      <c r="AF22" s="7"/>
    </row>
    <row r="23" spans="1:46" ht="21.75" customHeight="1" x14ac:dyDescent="0.3">
      <c r="A23" s="11"/>
      <c r="B23" s="71"/>
      <c r="C23" s="4"/>
      <c r="D23" s="4"/>
      <c r="E23" s="4"/>
      <c r="F23" s="4"/>
      <c r="G23" s="4"/>
      <c r="H23" s="4"/>
      <c r="I23" s="4"/>
      <c r="J23" s="4"/>
      <c r="K23" s="4"/>
      <c r="L23" s="4"/>
      <c r="M23" s="4"/>
      <c r="N23" s="4"/>
      <c r="O23" s="4"/>
      <c r="AF23" s="7"/>
    </row>
    <row r="24" spans="1:46" ht="21.75" customHeight="1" x14ac:dyDescent="0.3">
      <c r="A24" s="70" t="s">
        <v>267</v>
      </c>
      <c r="B24" s="72"/>
      <c r="C24" s="4"/>
      <c r="D24" s="4"/>
      <c r="E24" s="4"/>
      <c r="F24" s="4"/>
      <c r="G24" s="4"/>
      <c r="H24" s="4"/>
      <c r="I24" s="4"/>
      <c r="J24" s="4"/>
      <c r="K24" s="4"/>
      <c r="L24" s="4"/>
      <c r="M24" s="4"/>
      <c r="N24" s="4"/>
      <c r="O24" s="4"/>
      <c r="AF24" s="7"/>
    </row>
    <row r="25" spans="1:46" ht="21.75" customHeight="1" x14ac:dyDescent="0.3">
      <c r="A25" s="11">
        <v>7078</v>
      </c>
      <c r="B25" s="71" t="str">
        <f>IF(ISTEXT(VLOOKUP(A25,'Chart of Accounts'!$B$5:$C$50,2,FALSE)),VLOOKUP(A25,'Chart of Accounts'!$B$5:$C$50,2,FALSE),"")</f>
        <v>Food Expense</v>
      </c>
      <c r="C25" s="200"/>
      <c r="D25" s="200"/>
      <c r="E25" s="200"/>
      <c r="F25" s="200"/>
      <c r="G25" s="200"/>
      <c r="H25" s="200"/>
      <c r="I25" s="200"/>
      <c r="J25" s="200"/>
      <c r="K25" s="200"/>
      <c r="L25" s="200"/>
      <c r="M25" s="200"/>
      <c r="N25" s="200"/>
      <c r="O25" s="4">
        <f t="shared" ref="O25:O26" si="14">SUM(C25:N25)</f>
        <v>0</v>
      </c>
      <c r="AA25" s="7" t="s">
        <v>190</v>
      </c>
      <c r="AB25" s="7" t="str">
        <f t="shared" ref="AB25:AB26" si="15">IF(A25="","",A25&amp;"-000000")</f>
        <v>7078-000000</v>
      </c>
      <c r="AC25" s="7">
        <v>913</v>
      </c>
      <c r="AD25" s="7" t="str">
        <f t="shared" ref="AD25:AD26" si="16">IF(LEN($O$1)=3,$O$1,IF(LEN($O$1)=2,0&amp;$O$1,IF(LEN($O$1)=1,0&amp;0&amp;$O$1,"ERROR")))</f>
        <v>035</v>
      </c>
      <c r="AE25" s="7"/>
      <c r="AF25" s="7"/>
      <c r="AG25" s="7">
        <v>110</v>
      </c>
      <c r="AH25" s="7" t="str">
        <f>Summary!$B$2</f>
        <v>USD</v>
      </c>
      <c r="AI25" s="7">
        <f t="shared" ref="AI25:AT26" si="17">IF(C25="",0,C25)</f>
        <v>0</v>
      </c>
      <c r="AJ25" s="7">
        <f t="shared" si="17"/>
        <v>0</v>
      </c>
      <c r="AK25" s="7">
        <f t="shared" si="17"/>
        <v>0</v>
      </c>
      <c r="AL25" s="7">
        <f t="shared" si="17"/>
        <v>0</v>
      </c>
      <c r="AM25" s="7">
        <f t="shared" si="17"/>
        <v>0</v>
      </c>
      <c r="AN25" s="7">
        <f t="shared" si="17"/>
        <v>0</v>
      </c>
      <c r="AO25" s="7">
        <f t="shared" si="17"/>
        <v>0</v>
      </c>
      <c r="AP25" s="7">
        <f t="shared" si="17"/>
        <v>0</v>
      </c>
      <c r="AQ25" s="7">
        <f t="shared" si="17"/>
        <v>0</v>
      </c>
      <c r="AR25" s="7">
        <f t="shared" si="17"/>
        <v>0</v>
      </c>
      <c r="AS25" s="7">
        <f t="shared" si="17"/>
        <v>0</v>
      </c>
      <c r="AT25" s="7">
        <f t="shared" si="17"/>
        <v>0</v>
      </c>
    </row>
    <row r="26" spans="1:46" ht="21.75" customHeight="1" x14ac:dyDescent="0.3">
      <c r="A26" s="11">
        <v>7016</v>
      </c>
      <c r="B26" s="71" t="str">
        <f>IF(ISTEXT(VLOOKUP(A26,'Chart of Accounts'!$B$5:$C$50,2,FALSE)),VLOOKUP(A26,'Chart of Accounts'!$B$5:$C$50,2,FALSE),"")</f>
        <v>Meal Event Expense</v>
      </c>
      <c r="C26" s="200"/>
      <c r="D26" s="200"/>
      <c r="E26" s="200"/>
      <c r="F26" s="200"/>
      <c r="G26" s="200">
        <v>25</v>
      </c>
      <c r="H26" s="200"/>
      <c r="I26" s="200"/>
      <c r="J26" s="200"/>
      <c r="K26" s="200">
        <v>15</v>
      </c>
      <c r="L26" s="200">
        <v>15</v>
      </c>
      <c r="M26" s="200"/>
      <c r="N26" s="200"/>
      <c r="O26" s="4">
        <f t="shared" si="14"/>
        <v>55</v>
      </c>
      <c r="AA26" s="7" t="s">
        <v>190</v>
      </c>
      <c r="AB26" s="7" t="str">
        <f t="shared" si="15"/>
        <v>7016-000000</v>
      </c>
      <c r="AC26" s="7">
        <v>913</v>
      </c>
      <c r="AD26" s="7" t="str">
        <f t="shared" si="16"/>
        <v>035</v>
      </c>
      <c r="AE26" s="7"/>
      <c r="AF26" s="7"/>
      <c r="AG26" s="7">
        <v>110</v>
      </c>
      <c r="AH26" s="7" t="str">
        <f>Summary!$B$2</f>
        <v>USD</v>
      </c>
      <c r="AI26" s="7">
        <f t="shared" si="17"/>
        <v>0</v>
      </c>
      <c r="AJ26" s="7">
        <f t="shared" si="17"/>
        <v>0</v>
      </c>
      <c r="AK26" s="7">
        <f t="shared" si="17"/>
        <v>0</v>
      </c>
      <c r="AL26" s="7">
        <f t="shared" si="17"/>
        <v>0</v>
      </c>
      <c r="AM26" s="7">
        <f t="shared" si="17"/>
        <v>25</v>
      </c>
      <c r="AN26" s="7">
        <f t="shared" si="17"/>
        <v>0</v>
      </c>
      <c r="AO26" s="7">
        <f t="shared" si="17"/>
        <v>0</v>
      </c>
      <c r="AP26" s="7">
        <f t="shared" si="17"/>
        <v>0</v>
      </c>
      <c r="AQ26" s="7">
        <f t="shared" si="17"/>
        <v>15</v>
      </c>
      <c r="AR26" s="7">
        <f t="shared" si="17"/>
        <v>15</v>
      </c>
      <c r="AS26" s="7">
        <f t="shared" si="17"/>
        <v>0</v>
      </c>
      <c r="AT26" s="7">
        <f t="shared" si="17"/>
        <v>0</v>
      </c>
    </row>
    <row r="27" spans="1:46" ht="21.75" customHeight="1" x14ac:dyDescent="0.3">
      <c r="A27" s="70" t="s">
        <v>373</v>
      </c>
      <c r="B27" s="71"/>
      <c r="C27" s="73">
        <f t="shared" ref="C27:O27" si="18">SUM(C25:C26)</f>
        <v>0</v>
      </c>
      <c r="D27" s="73">
        <f t="shared" si="18"/>
        <v>0</v>
      </c>
      <c r="E27" s="73">
        <f t="shared" si="18"/>
        <v>0</v>
      </c>
      <c r="F27" s="73">
        <f t="shared" si="18"/>
        <v>0</v>
      </c>
      <c r="G27" s="73">
        <f t="shared" si="18"/>
        <v>25</v>
      </c>
      <c r="H27" s="73">
        <f t="shared" si="18"/>
        <v>0</v>
      </c>
      <c r="I27" s="73">
        <f t="shared" si="18"/>
        <v>0</v>
      </c>
      <c r="J27" s="73">
        <f t="shared" si="18"/>
        <v>0</v>
      </c>
      <c r="K27" s="73">
        <f t="shared" si="18"/>
        <v>15</v>
      </c>
      <c r="L27" s="73">
        <f t="shared" si="18"/>
        <v>15</v>
      </c>
      <c r="M27" s="73">
        <f t="shared" si="18"/>
        <v>0</v>
      </c>
      <c r="N27" s="73">
        <f t="shared" si="18"/>
        <v>0</v>
      </c>
      <c r="O27" s="73">
        <f t="shared" si="18"/>
        <v>55</v>
      </c>
      <c r="AF27" s="7"/>
    </row>
    <row r="28" spans="1:46" ht="21.75" customHeight="1" x14ac:dyDescent="0.3">
      <c r="A28" s="11"/>
      <c r="B28" s="71"/>
      <c r="C28" s="74"/>
      <c r="D28" s="74"/>
      <c r="E28" s="74"/>
      <c r="F28" s="74"/>
      <c r="G28" s="74"/>
      <c r="H28" s="74"/>
      <c r="I28" s="74"/>
      <c r="J28" s="74"/>
      <c r="K28" s="74"/>
      <c r="L28" s="74"/>
      <c r="M28" s="74"/>
      <c r="N28" s="74"/>
      <c r="O28" s="74"/>
      <c r="AF28" s="7"/>
    </row>
    <row r="29" spans="1:46" ht="21.75" customHeight="1" x14ac:dyDescent="0.3">
      <c r="A29" s="70" t="s">
        <v>269</v>
      </c>
      <c r="B29" s="72"/>
      <c r="C29" s="4"/>
      <c r="D29" s="4"/>
      <c r="E29" s="4"/>
      <c r="F29" s="4"/>
      <c r="G29" s="4"/>
      <c r="H29" s="4"/>
      <c r="I29" s="4"/>
      <c r="J29" s="4"/>
      <c r="K29" s="4"/>
      <c r="L29" s="4"/>
      <c r="M29" s="4"/>
      <c r="N29" s="4"/>
      <c r="O29" s="4"/>
      <c r="AF29" s="7"/>
    </row>
    <row r="30" spans="1:46" ht="21.75" customHeight="1" x14ac:dyDescent="0.3">
      <c r="A30" s="11">
        <v>7078</v>
      </c>
      <c r="B30" s="71" t="str">
        <f>IF(ISTEXT(VLOOKUP(A30,'Chart of Accounts'!$B$5:$C$50,2,FALSE)),VLOOKUP(A30,'Chart of Accounts'!$B$5:$C$50,2,FALSE),"")</f>
        <v>Food Expense</v>
      </c>
      <c r="C30" s="201"/>
      <c r="D30" s="201"/>
      <c r="E30" s="201"/>
      <c r="F30" s="201"/>
      <c r="G30" s="201"/>
      <c r="H30" s="201"/>
      <c r="I30" s="201"/>
      <c r="J30" s="201"/>
      <c r="K30" s="201"/>
      <c r="L30" s="201"/>
      <c r="M30" s="201"/>
      <c r="N30" s="201"/>
      <c r="O30" s="4">
        <f t="shared" ref="O30:O31" si="19">SUM(C30:N30)</f>
        <v>0</v>
      </c>
      <c r="AA30" s="7" t="s">
        <v>190</v>
      </c>
      <c r="AB30" s="7" t="str">
        <f t="shared" ref="AB30:AB31" si="20">IF(A30="","",A30&amp;"-000000")</f>
        <v>7078-000000</v>
      </c>
      <c r="AC30" s="7">
        <v>914</v>
      </c>
      <c r="AD30" s="7" t="str">
        <f t="shared" ref="AD30:AD31" si="21">IF(LEN($O$1)=3,$O$1,IF(LEN($O$1)=2,0&amp;$O$1,IF(LEN($O$1)=1,0&amp;0&amp;$O$1,"ERROR")))</f>
        <v>035</v>
      </c>
      <c r="AE30" s="7"/>
      <c r="AF30" s="7"/>
      <c r="AG30" s="7">
        <v>110</v>
      </c>
      <c r="AH30" s="7" t="str">
        <f>Summary!$B$2</f>
        <v>USD</v>
      </c>
      <c r="AI30" s="7">
        <f t="shared" ref="AI30:AT31" si="22">IF(C30="",0,C30)</f>
        <v>0</v>
      </c>
      <c r="AJ30" s="7">
        <f t="shared" si="22"/>
        <v>0</v>
      </c>
      <c r="AK30" s="7">
        <f t="shared" si="22"/>
        <v>0</v>
      </c>
      <c r="AL30" s="7">
        <f t="shared" si="22"/>
        <v>0</v>
      </c>
      <c r="AM30" s="7">
        <f t="shared" si="22"/>
        <v>0</v>
      </c>
      <c r="AN30" s="7">
        <f t="shared" si="22"/>
        <v>0</v>
      </c>
      <c r="AO30" s="7">
        <f t="shared" si="22"/>
        <v>0</v>
      </c>
      <c r="AP30" s="7">
        <f t="shared" si="22"/>
        <v>0</v>
      </c>
      <c r="AQ30" s="7">
        <f t="shared" si="22"/>
        <v>0</v>
      </c>
      <c r="AR30" s="7">
        <f t="shared" si="22"/>
        <v>0</v>
      </c>
      <c r="AS30" s="7">
        <f t="shared" si="22"/>
        <v>0</v>
      </c>
      <c r="AT30" s="7">
        <f t="shared" si="22"/>
        <v>0</v>
      </c>
    </row>
    <row r="31" spans="1:46" ht="21.75" customHeight="1" x14ac:dyDescent="0.3">
      <c r="A31" s="11">
        <v>7016</v>
      </c>
      <c r="B31" s="71" t="str">
        <f>IF(ISTEXT(VLOOKUP(A31,'Chart of Accounts'!$B$5:$C$50,2,FALSE)),VLOOKUP(A31,'Chart of Accounts'!$B$5:$C$50,2,FALSE),"")</f>
        <v>Meal Event Expense</v>
      </c>
      <c r="C31" s="201"/>
      <c r="D31" s="201"/>
      <c r="E31" s="201"/>
      <c r="F31" s="201"/>
      <c r="G31" s="201">
        <v>25</v>
      </c>
      <c r="H31" s="201"/>
      <c r="I31" s="201"/>
      <c r="J31" s="201"/>
      <c r="K31" s="201">
        <v>15</v>
      </c>
      <c r="L31" s="201">
        <v>15</v>
      </c>
      <c r="M31" s="201"/>
      <c r="N31" s="201"/>
      <c r="O31" s="4">
        <f t="shared" si="19"/>
        <v>55</v>
      </c>
      <c r="AA31" s="7" t="s">
        <v>190</v>
      </c>
      <c r="AB31" s="7" t="str">
        <f t="shared" si="20"/>
        <v>7016-000000</v>
      </c>
      <c r="AC31" s="7">
        <v>914</v>
      </c>
      <c r="AD31" s="7" t="str">
        <f t="shared" si="21"/>
        <v>035</v>
      </c>
      <c r="AE31" s="7"/>
      <c r="AF31" s="7"/>
      <c r="AG31" s="7">
        <v>110</v>
      </c>
      <c r="AH31" s="7" t="str">
        <f>Summary!$B$2</f>
        <v>USD</v>
      </c>
      <c r="AI31" s="7">
        <f t="shared" si="22"/>
        <v>0</v>
      </c>
      <c r="AJ31" s="7">
        <f t="shared" si="22"/>
        <v>0</v>
      </c>
      <c r="AK31" s="7">
        <f t="shared" si="22"/>
        <v>0</v>
      </c>
      <c r="AL31" s="7">
        <f t="shared" si="22"/>
        <v>0</v>
      </c>
      <c r="AM31" s="7">
        <f t="shared" si="22"/>
        <v>25</v>
      </c>
      <c r="AN31" s="7">
        <f t="shared" si="22"/>
        <v>0</v>
      </c>
      <c r="AO31" s="7">
        <f t="shared" si="22"/>
        <v>0</v>
      </c>
      <c r="AP31" s="7">
        <f t="shared" si="22"/>
        <v>0</v>
      </c>
      <c r="AQ31" s="7">
        <f t="shared" si="22"/>
        <v>15</v>
      </c>
      <c r="AR31" s="7">
        <f t="shared" si="22"/>
        <v>15</v>
      </c>
      <c r="AS31" s="7">
        <f t="shared" si="22"/>
        <v>0</v>
      </c>
      <c r="AT31" s="7">
        <f t="shared" si="22"/>
        <v>0</v>
      </c>
    </row>
    <row r="32" spans="1:46" ht="21.75" customHeight="1" x14ac:dyDescent="0.3">
      <c r="A32" s="70" t="s">
        <v>374</v>
      </c>
      <c r="B32" s="71"/>
      <c r="C32" s="73">
        <f t="shared" ref="C32:O32" si="23">SUM(C30:C31)</f>
        <v>0</v>
      </c>
      <c r="D32" s="73">
        <f t="shared" si="23"/>
        <v>0</v>
      </c>
      <c r="E32" s="73">
        <f t="shared" si="23"/>
        <v>0</v>
      </c>
      <c r="F32" s="73">
        <f t="shared" si="23"/>
        <v>0</v>
      </c>
      <c r="G32" s="73">
        <f t="shared" si="23"/>
        <v>25</v>
      </c>
      <c r="H32" s="73">
        <f t="shared" si="23"/>
        <v>0</v>
      </c>
      <c r="I32" s="73">
        <f t="shared" si="23"/>
        <v>0</v>
      </c>
      <c r="J32" s="73">
        <f t="shared" si="23"/>
        <v>0</v>
      </c>
      <c r="K32" s="73">
        <f t="shared" si="23"/>
        <v>15</v>
      </c>
      <c r="L32" s="73">
        <f t="shared" si="23"/>
        <v>15</v>
      </c>
      <c r="M32" s="73">
        <f t="shared" si="23"/>
        <v>0</v>
      </c>
      <c r="N32" s="73">
        <f t="shared" si="23"/>
        <v>0</v>
      </c>
      <c r="O32" s="73">
        <f t="shared" si="23"/>
        <v>55</v>
      </c>
      <c r="AF32" s="7"/>
    </row>
    <row r="33" spans="1:46" ht="21.75" customHeight="1" x14ac:dyDescent="0.3">
      <c r="A33" s="11"/>
      <c r="B33" s="71"/>
      <c r="C33" s="4"/>
      <c r="D33" s="4"/>
      <c r="E33" s="4"/>
      <c r="F33" s="4"/>
      <c r="G33" s="4"/>
      <c r="H33" s="4"/>
      <c r="I33" s="4"/>
      <c r="J33" s="4"/>
      <c r="K33" s="4"/>
      <c r="L33" s="4"/>
      <c r="M33" s="4"/>
      <c r="N33" s="4"/>
      <c r="O33" s="4"/>
      <c r="AF33" s="7"/>
    </row>
    <row r="34" spans="1:46" ht="21.75" customHeight="1" x14ac:dyDescent="0.3">
      <c r="A34" s="70" t="s">
        <v>270</v>
      </c>
      <c r="B34" s="72"/>
      <c r="C34" s="4"/>
      <c r="D34" s="4"/>
      <c r="E34" s="4"/>
      <c r="F34" s="4"/>
      <c r="G34" s="4"/>
      <c r="H34" s="4"/>
      <c r="I34" s="4"/>
      <c r="J34" s="4"/>
      <c r="K34" s="4"/>
      <c r="L34" s="4"/>
      <c r="M34" s="4"/>
      <c r="N34" s="4"/>
      <c r="O34" s="4"/>
      <c r="P34" s="7"/>
      <c r="Q34" s="7"/>
      <c r="R34" s="7"/>
      <c r="S34" s="7"/>
      <c r="AF34" s="7"/>
    </row>
    <row r="35" spans="1:46" ht="21.75" customHeight="1" x14ac:dyDescent="0.3">
      <c r="A35" s="11">
        <v>7078</v>
      </c>
      <c r="B35" s="71" t="str">
        <f>IF(ISTEXT(VLOOKUP(A35,'Chart of Accounts'!$B$5:$C$50,2,FALSE)),VLOOKUP(A35,'Chart of Accounts'!$B$5:$C$50,2,FALSE),"")</f>
        <v>Food Expense</v>
      </c>
      <c r="C35" s="202"/>
      <c r="D35" s="202"/>
      <c r="E35" s="202"/>
      <c r="F35" s="202"/>
      <c r="G35" s="202"/>
      <c r="H35" s="202"/>
      <c r="I35" s="202"/>
      <c r="J35" s="202"/>
      <c r="K35" s="202"/>
      <c r="L35" s="202"/>
      <c r="M35" s="202"/>
      <c r="N35" s="202"/>
      <c r="O35" s="4">
        <f t="shared" ref="O35:O36" si="24">SUM(C35:N35)</f>
        <v>0</v>
      </c>
      <c r="AA35" s="7" t="s">
        <v>190</v>
      </c>
      <c r="AB35" s="7" t="str">
        <f t="shared" ref="AB35:AB36" si="25">IF(A35="","",A35&amp;"-000000")</f>
        <v>7078-000000</v>
      </c>
      <c r="AC35" s="7">
        <v>915</v>
      </c>
      <c r="AD35" s="7" t="str">
        <f t="shared" ref="AD35:AD36" si="26">IF(LEN($O$1)=3,$O$1,IF(LEN($O$1)=2,0&amp;$O$1,IF(LEN($O$1)=1,0&amp;0&amp;$O$1,"ERROR")))</f>
        <v>035</v>
      </c>
      <c r="AE35" s="7"/>
      <c r="AF35" s="7"/>
      <c r="AG35" s="7">
        <v>110</v>
      </c>
      <c r="AH35" s="7" t="str">
        <f>Summary!$B$2</f>
        <v>USD</v>
      </c>
      <c r="AI35" s="7">
        <f t="shared" ref="AI35:AT36" si="27">IF(C35="",0,C35)</f>
        <v>0</v>
      </c>
      <c r="AJ35" s="7">
        <f t="shared" si="27"/>
        <v>0</v>
      </c>
      <c r="AK35" s="7">
        <f t="shared" si="27"/>
        <v>0</v>
      </c>
      <c r="AL35" s="7">
        <f t="shared" si="27"/>
        <v>0</v>
      </c>
      <c r="AM35" s="7">
        <f t="shared" si="27"/>
        <v>0</v>
      </c>
      <c r="AN35" s="7">
        <f t="shared" si="27"/>
        <v>0</v>
      </c>
      <c r="AO35" s="7">
        <f t="shared" si="27"/>
        <v>0</v>
      </c>
      <c r="AP35" s="7">
        <f t="shared" si="27"/>
        <v>0</v>
      </c>
      <c r="AQ35" s="7">
        <f t="shared" si="27"/>
        <v>0</v>
      </c>
      <c r="AR35" s="7">
        <f t="shared" si="27"/>
        <v>0</v>
      </c>
      <c r="AS35" s="7">
        <f t="shared" si="27"/>
        <v>0</v>
      </c>
      <c r="AT35" s="7">
        <f t="shared" si="27"/>
        <v>0</v>
      </c>
    </row>
    <row r="36" spans="1:46" ht="21.75" customHeight="1" x14ac:dyDescent="0.3">
      <c r="A36" s="11">
        <v>7016</v>
      </c>
      <c r="B36" s="71" t="str">
        <f>IF(ISTEXT(VLOOKUP(A36,'Chart of Accounts'!$B$5:$C$50,2,FALSE)),VLOOKUP(A36,'Chart of Accounts'!$B$5:$C$50,2,FALSE),"")</f>
        <v>Meal Event Expense</v>
      </c>
      <c r="C36" s="202"/>
      <c r="D36" s="202"/>
      <c r="E36" s="202"/>
      <c r="F36" s="202"/>
      <c r="G36" s="202">
        <v>25</v>
      </c>
      <c r="H36" s="202"/>
      <c r="I36" s="202"/>
      <c r="J36" s="202"/>
      <c r="K36" s="202">
        <v>15</v>
      </c>
      <c r="L36" s="202">
        <v>15</v>
      </c>
      <c r="M36" s="202"/>
      <c r="N36" s="202"/>
      <c r="O36" s="4">
        <f t="shared" si="24"/>
        <v>55</v>
      </c>
      <c r="AA36" s="7" t="s">
        <v>190</v>
      </c>
      <c r="AB36" s="7" t="str">
        <f t="shared" si="25"/>
        <v>7016-000000</v>
      </c>
      <c r="AC36" s="7">
        <v>915</v>
      </c>
      <c r="AD36" s="7" t="str">
        <f t="shared" si="26"/>
        <v>035</v>
      </c>
      <c r="AE36" s="7"/>
      <c r="AF36" s="7"/>
      <c r="AG36" s="7">
        <v>110</v>
      </c>
      <c r="AH36" s="7" t="str">
        <f>Summary!$B$2</f>
        <v>USD</v>
      </c>
      <c r="AI36" s="7">
        <f t="shared" si="27"/>
        <v>0</v>
      </c>
      <c r="AJ36" s="7">
        <f t="shared" si="27"/>
        <v>0</v>
      </c>
      <c r="AK36" s="7">
        <f t="shared" si="27"/>
        <v>0</v>
      </c>
      <c r="AL36" s="7">
        <f t="shared" si="27"/>
        <v>0</v>
      </c>
      <c r="AM36" s="7">
        <f t="shared" si="27"/>
        <v>25</v>
      </c>
      <c r="AN36" s="7">
        <f t="shared" si="27"/>
        <v>0</v>
      </c>
      <c r="AO36" s="7">
        <f t="shared" si="27"/>
        <v>0</v>
      </c>
      <c r="AP36" s="7">
        <f t="shared" si="27"/>
        <v>0</v>
      </c>
      <c r="AQ36" s="7">
        <f t="shared" si="27"/>
        <v>15</v>
      </c>
      <c r="AR36" s="7">
        <f t="shared" si="27"/>
        <v>15</v>
      </c>
      <c r="AS36" s="7">
        <f t="shared" si="27"/>
        <v>0</v>
      </c>
      <c r="AT36" s="7">
        <f t="shared" si="27"/>
        <v>0</v>
      </c>
    </row>
    <row r="37" spans="1:46" ht="21.75" customHeight="1" x14ac:dyDescent="0.3">
      <c r="A37" s="70" t="s">
        <v>375</v>
      </c>
      <c r="B37" s="71"/>
      <c r="C37" s="73">
        <f t="shared" ref="C37:O37" si="28">SUM(C35:C36)</f>
        <v>0</v>
      </c>
      <c r="D37" s="73">
        <f t="shared" si="28"/>
        <v>0</v>
      </c>
      <c r="E37" s="73">
        <f t="shared" si="28"/>
        <v>0</v>
      </c>
      <c r="F37" s="73">
        <f t="shared" si="28"/>
        <v>0</v>
      </c>
      <c r="G37" s="73">
        <f t="shared" si="28"/>
        <v>25</v>
      </c>
      <c r="H37" s="73">
        <f t="shared" si="28"/>
        <v>0</v>
      </c>
      <c r="I37" s="73">
        <f t="shared" si="28"/>
        <v>0</v>
      </c>
      <c r="J37" s="73">
        <f t="shared" si="28"/>
        <v>0</v>
      </c>
      <c r="K37" s="73">
        <f t="shared" si="28"/>
        <v>15</v>
      </c>
      <c r="L37" s="73">
        <f t="shared" si="28"/>
        <v>15</v>
      </c>
      <c r="M37" s="73">
        <f t="shared" si="28"/>
        <v>0</v>
      </c>
      <c r="N37" s="73">
        <f t="shared" si="28"/>
        <v>0</v>
      </c>
      <c r="O37" s="73">
        <f t="shared" si="28"/>
        <v>55</v>
      </c>
      <c r="AF37" s="7"/>
    </row>
    <row r="38" spans="1:46" ht="21.75" customHeight="1" x14ac:dyDescent="0.3">
      <c r="A38" s="11"/>
      <c r="B38" s="71"/>
      <c r="C38" s="74"/>
      <c r="D38" s="74"/>
      <c r="E38" s="74"/>
      <c r="F38" s="74"/>
      <c r="G38" s="74"/>
      <c r="H38" s="74"/>
      <c r="I38" s="74"/>
      <c r="J38" s="74"/>
      <c r="K38" s="74"/>
      <c r="L38" s="74"/>
      <c r="M38" s="74"/>
      <c r="N38" s="74"/>
      <c r="O38" s="74"/>
      <c r="AF38" s="7"/>
    </row>
    <row r="39" spans="1:46" ht="21.75" customHeight="1" x14ac:dyDescent="0.3">
      <c r="A39" s="70" t="s">
        <v>271</v>
      </c>
      <c r="B39" s="72"/>
      <c r="C39" s="4"/>
      <c r="D39" s="4"/>
      <c r="E39" s="4"/>
      <c r="F39" s="4"/>
      <c r="G39" s="4"/>
      <c r="H39" s="4"/>
      <c r="I39" s="4"/>
      <c r="J39" s="4"/>
      <c r="K39" s="4"/>
      <c r="L39" s="4"/>
      <c r="M39" s="4"/>
      <c r="N39" s="4"/>
      <c r="O39" s="4"/>
      <c r="AF39" s="7"/>
    </row>
    <row r="40" spans="1:46" ht="21.75" customHeight="1" x14ac:dyDescent="0.3">
      <c r="A40" s="11">
        <v>7078</v>
      </c>
      <c r="B40" s="71" t="str">
        <f>IF(ISTEXT(VLOOKUP(A40,'Chart of Accounts'!$B$5:$C$50,2,FALSE)),VLOOKUP(A40,'Chart of Accounts'!$B$5:$C$50,2,FALSE),"")</f>
        <v>Food Expense</v>
      </c>
      <c r="C40" s="203"/>
      <c r="D40" s="203"/>
      <c r="E40" s="203"/>
      <c r="F40" s="203"/>
      <c r="G40" s="203"/>
      <c r="H40" s="203"/>
      <c r="I40" s="203"/>
      <c r="J40" s="203"/>
      <c r="K40" s="203"/>
      <c r="L40" s="203"/>
      <c r="M40" s="203"/>
      <c r="N40" s="203"/>
      <c r="O40" s="4">
        <f t="shared" ref="O40:O41" si="29">SUM(C40:N40)</f>
        <v>0</v>
      </c>
      <c r="AA40" s="7" t="s">
        <v>190</v>
      </c>
      <c r="AB40" s="7" t="str">
        <f t="shared" ref="AB40:AB41" si="30">IF(A40="","",A40&amp;"-000000")</f>
        <v>7078-000000</v>
      </c>
      <c r="AC40" s="7">
        <v>916</v>
      </c>
      <c r="AD40" s="7" t="str">
        <f t="shared" ref="AD40:AD41" si="31">IF(LEN($O$1)=3,$O$1,IF(LEN($O$1)=2,0&amp;$O$1,IF(LEN($O$1)=1,0&amp;0&amp;$O$1,"ERROR")))</f>
        <v>035</v>
      </c>
      <c r="AE40" s="7"/>
      <c r="AF40" s="7"/>
      <c r="AG40" s="7">
        <v>110</v>
      </c>
      <c r="AH40" s="7" t="str">
        <f>Summary!$B$2</f>
        <v>USD</v>
      </c>
      <c r="AI40" s="7">
        <f t="shared" ref="AI40:AT41" si="32">IF(C40="",0,C40)</f>
        <v>0</v>
      </c>
      <c r="AJ40" s="7">
        <f t="shared" si="32"/>
        <v>0</v>
      </c>
      <c r="AK40" s="7">
        <f t="shared" si="32"/>
        <v>0</v>
      </c>
      <c r="AL40" s="7">
        <f t="shared" si="32"/>
        <v>0</v>
      </c>
      <c r="AM40" s="7">
        <f t="shared" si="32"/>
        <v>0</v>
      </c>
      <c r="AN40" s="7">
        <f t="shared" si="32"/>
        <v>0</v>
      </c>
      <c r="AO40" s="7">
        <f t="shared" si="32"/>
        <v>0</v>
      </c>
      <c r="AP40" s="7">
        <f t="shared" si="32"/>
        <v>0</v>
      </c>
      <c r="AQ40" s="7">
        <f t="shared" si="32"/>
        <v>0</v>
      </c>
      <c r="AR40" s="7">
        <f t="shared" si="32"/>
        <v>0</v>
      </c>
      <c r="AS40" s="7">
        <f t="shared" si="32"/>
        <v>0</v>
      </c>
      <c r="AT40" s="7">
        <f t="shared" si="32"/>
        <v>0</v>
      </c>
    </row>
    <row r="41" spans="1:46" ht="21.75" customHeight="1" x14ac:dyDescent="0.3">
      <c r="A41" s="11">
        <v>7016</v>
      </c>
      <c r="B41" s="71" t="str">
        <f>IF(ISTEXT(VLOOKUP(A41,'Chart of Accounts'!$B$5:$C$50,2,FALSE)),VLOOKUP(A41,'Chart of Accounts'!$B$5:$C$50,2,FALSE),"")</f>
        <v>Meal Event Expense</v>
      </c>
      <c r="C41" s="203"/>
      <c r="D41" s="203"/>
      <c r="E41" s="203"/>
      <c r="F41" s="203"/>
      <c r="G41" s="203">
        <f>25*7</f>
        <v>175</v>
      </c>
      <c r="H41" s="203"/>
      <c r="I41" s="203"/>
      <c r="J41" s="203"/>
      <c r="K41" s="203">
        <f>15*7</f>
        <v>105</v>
      </c>
      <c r="L41" s="203">
        <v>105</v>
      </c>
      <c r="M41" s="203"/>
      <c r="N41" s="203"/>
      <c r="O41" s="4">
        <f t="shared" si="29"/>
        <v>385</v>
      </c>
      <c r="AA41" s="7" t="s">
        <v>190</v>
      </c>
      <c r="AB41" s="7" t="str">
        <f t="shared" si="30"/>
        <v>7016-000000</v>
      </c>
      <c r="AC41" s="7">
        <v>916</v>
      </c>
      <c r="AD41" s="7" t="str">
        <f t="shared" si="31"/>
        <v>035</v>
      </c>
      <c r="AE41" s="7"/>
      <c r="AF41" s="7"/>
      <c r="AG41" s="7">
        <v>110</v>
      </c>
      <c r="AH41" s="7" t="str">
        <f>Summary!$B$2</f>
        <v>USD</v>
      </c>
      <c r="AI41" s="7">
        <f t="shared" si="32"/>
        <v>0</v>
      </c>
      <c r="AJ41" s="7">
        <f t="shared" si="32"/>
        <v>0</v>
      </c>
      <c r="AK41" s="7">
        <f t="shared" si="32"/>
        <v>0</v>
      </c>
      <c r="AL41" s="7">
        <f t="shared" si="32"/>
        <v>0</v>
      </c>
      <c r="AM41" s="7">
        <f t="shared" si="32"/>
        <v>175</v>
      </c>
      <c r="AN41" s="7">
        <f t="shared" si="32"/>
        <v>0</v>
      </c>
      <c r="AO41" s="7">
        <f t="shared" si="32"/>
        <v>0</v>
      </c>
      <c r="AP41" s="7">
        <f t="shared" si="32"/>
        <v>0</v>
      </c>
      <c r="AQ41" s="7">
        <f t="shared" si="32"/>
        <v>105</v>
      </c>
      <c r="AR41" s="7">
        <f t="shared" si="32"/>
        <v>105</v>
      </c>
      <c r="AS41" s="7">
        <f t="shared" si="32"/>
        <v>0</v>
      </c>
      <c r="AT41" s="7">
        <f t="shared" si="32"/>
        <v>0</v>
      </c>
    </row>
    <row r="42" spans="1:46" ht="21.75" customHeight="1" x14ac:dyDescent="0.3">
      <c r="A42" s="70" t="s">
        <v>376</v>
      </c>
      <c r="B42" s="72"/>
      <c r="C42" s="73">
        <f t="shared" ref="C42:O42" si="33">SUM(C40:C41)</f>
        <v>0</v>
      </c>
      <c r="D42" s="73">
        <f t="shared" si="33"/>
        <v>0</v>
      </c>
      <c r="E42" s="73">
        <f t="shared" si="33"/>
        <v>0</v>
      </c>
      <c r="F42" s="73">
        <f t="shared" si="33"/>
        <v>0</v>
      </c>
      <c r="G42" s="73">
        <f t="shared" si="33"/>
        <v>175</v>
      </c>
      <c r="H42" s="73">
        <f t="shared" si="33"/>
        <v>0</v>
      </c>
      <c r="I42" s="73">
        <f t="shared" si="33"/>
        <v>0</v>
      </c>
      <c r="J42" s="73">
        <f t="shared" si="33"/>
        <v>0</v>
      </c>
      <c r="K42" s="73">
        <f t="shared" si="33"/>
        <v>105</v>
      </c>
      <c r="L42" s="73">
        <f t="shared" si="33"/>
        <v>105</v>
      </c>
      <c r="M42" s="73">
        <f t="shared" si="33"/>
        <v>0</v>
      </c>
      <c r="N42" s="73">
        <f t="shared" si="33"/>
        <v>0</v>
      </c>
      <c r="O42" s="73">
        <f t="shared" si="33"/>
        <v>385</v>
      </c>
      <c r="AF42" s="7"/>
    </row>
    <row r="43" spans="1:46" ht="21.75" customHeight="1" x14ac:dyDescent="0.3">
      <c r="A43" s="3"/>
      <c r="B43" s="72"/>
      <c r="C43" s="4"/>
      <c r="D43" s="4"/>
      <c r="E43" s="4"/>
      <c r="F43" s="4"/>
      <c r="G43" s="4"/>
      <c r="H43" s="4"/>
      <c r="I43" s="4"/>
      <c r="J43" s="4"/>
      <c r="K43" s="4"/>
      <c r="L43" s="4"/>
      <c r="M43" s="4"/>
      <c r="N43" s="4"/>
      <c r="O43" s="4"/>
      <c r="AF43" s="7"/>
    </row>
    <row r="44" spans="1:46" ht="21.75" customHeight="1" x14ac:dyDescent="0.3">
      <c r="A44" s="70" t="s">
        <v>272</v>
      </c>
      <c r="B44" s="72"/>
      <c r="C44" s="4"/>
      <c r="D44" s="4"/>
      <c r="E44" s="4"/>
      <c r="F44" s="4"/>
      <c r="G44" s="4"/>
      <c r="H44" s="4"/>
      <c r="I44" s="4"/>
      <c r="J44" s="4"/>
      <c r="K44" s="4"/>
      <c r="L44" s="4"/>
      <c r="M44" s="4"/>
      <c r="N44" s="4"/>
      <c r="O44" s="4"/>
      <c r="AF44" s="7"/>
    </row>
    <row r="45" spans="1:46" ht="21.75" customHeight="1" x14ac:dyDescent="0.3">
      <c r="A45" s="11">
        <v>7078</v>
      </c>
      <c r="B45" s="71" t="str">
        <f>IF(ISTEXT(VLOOKUP(A45,'Chart of Accounts'!$B$5:$C$50,2,FALSE)),VLOOKUP(A45,'Chart of Accounts'!$B$5:$C$50,2,FALSE),"")</f>
        <v>Food Expense</v>
      </c>
      <c r="C45" s="204"/>
      <c r="D45" s="204"/>
      <c r="E45" s="204"/>
      <c r="F45" s="204"/>
      <c r="G45" s="204"/>
      <c r="H45" s="204"/>
      <c r="I45" s="204"/>
      <c r="J45" s="204"/>
      <c r="K45" s="204"/>
      <c r="L45" s="204"/>
      <c r="M45" s="204"/>
      <c r="N45" s="204"/>
      <c r="O45" s="4">
        <f t="shared" ref="O45:O46" si="34">SUM(C45:N45)</f>
        <v>0</v>
      </c>
      <c r="AA45" s="7" t="s">
        <v>190</v>
      </c>
      <c r="AB45" s="7" t="str">
        <f t="shared" ref="AB45:AB46" si="35">IF(A45="","",A45&amp;"-000000")</f>
        <v>7078-000000</v>
      </c>
      <c r="AC45" s="7">
        <v>917</v>
      </c>
      <c r="AD45" s="7" t="str">
        <f t="shared" ref="AD45:AD46" si="36">IF(LEN($O$1)=3,$O$1,IF(LEN($O$1)=2,0&amp;$O$1,IF(LEN($O$1)=1,0&amp;0&amp;$O$1,"ERROR")))</f>
        <v>035</v>
      </c>
      <c r="AE45" s="7"/>
      <c r="AF45" s="7"/>
      <c r="AG45" s="7">
        <v>110</v>
      </c>
      <c r="AH45" s="7" t="str">
        <f>Summary!$B$2</f>
        <v>USD</v>
      </c>
      <c r="AI45" s="7">
        <f t="shared" ref="AI45:AT46" si="37">IF(C45="",0,C45)</f>
        <v>0</v>
      </c>
      <c r="AJ45" s="7">
        <f t="shared" si="37"/>
        <v>0</v>
      </c>
      <c r="AK45" s="7">
        <f t="shared" si="37"/>
        <v>0</v>
      </c>
      <c r="AL45" s="7">
        <f t="shared" si="37"/>
        <v>0</v>
      </c>
      <c r="AM45" s="7">
        <f t="shared" si="37"/>
        <v>0</v>
      </c>
      <c r="AN45" s="7">
        <f t="shared" si="37"/>
        <v>0</v>
      </c>
      <c r="AO45" s="7">
        <f t="shared" si="37"/>
        <v>0</v>
      </c>
      <c r="AP45" s="7">
        <f t="shared" si="37"/>
        <v>0</v>
      </c>
      <c r="AQ45" s="7">
        <f t="shared" si="37"/>
        <v>0</v>
      </c>
      <c r="AR45" s="7">
        <f t="shared" si="37"/>
        <v>0</v>
      </c>
      <c r="AS45" s="7">
        <f t="shared" si="37"/>
        <v>0</v>
      </c>
      <c r="AT45" s="7">
        <f t="shared" si="37"/>
        <v>0</v>
      </c>
    </row>
    <row r="46" spans="1:46" ht="21.75" customHeight="1" x14ac:dyDescent="0.3">
      <c r="A46" s="11">
        <v>7016</v>
      </c>
      <c r="B46" s="71" t="str">
        <f>IF(ISTEXT(VLOOKUP(A46,'Chart of Accounts'!$B$5:$C$50,2,FALSE)),VLOOKUP(A46,'Chart of Accounts'!$B$5:$C$50,2,FALSE),"")</f>
        <v>Meal Event Expense</v>
      </c>
      <c r="C46" s="204"/>
      <c r="D46" s="204"/>
      <c r="E46" s="204"/>
      <c r="F46" s="204"/>
      <c r="G46" s="204">
        <f>25*27</f>
        <v>675</v>
      </c>
      <c r="H46" s="204"/>
      <c r="I46" s="204"/>
      <c r="J46" s="204"/>
      <c r="K46" s="204">
        <f>15*27</f>
        <v>405</v>
      </c>
      <c r="L46" s="204">
        <v>405</v>
      </c>
      <c r="M46" s="204"/>
      <c r="N46" s="204"/>
      <c r="O46" s="4">
        <f t="shared" si="34"/>
        <v>1485</v>
      </c>
      <c r="AA46" s="7" t="s">
        <v>190</v>
      </c>
      <c r="AB46" s="7" t="str">
        <f t="shared" si="35"/>
        <v>7016-000000</v>
      </c>
      <c r="AC46" s="7">
        <v>917</v>
      </c>
      <c r="AD46" s="7" t="str">
        <f t="shared" si="36"/>
        <v>035</v>
      </c>
      <c r="AE46" s="7"/>
      <c r="AF46" s="7"/>
      <c r="AG46" s="7">
        <v>110</v>
      </c>
      <c r="AH46" s="7" t="str">
        <f>Summary!$B$2</f>
        <v>USD</v>
      </c>
      <c r="AI46" s="7">
        <f t="shared" si="37"/>
        <v>0</v>
      </c>
      <c r="AJ46" s="7">
        <f t="shared" si="37"/>
        <v>0</v>
      </c>
      <c r="AK46" s="7">
        <f t="shared" si="37"/>
        <v>0</v>
      </c>
      <c r="AL46" s="7">
        <f t="shared" si="37"/>
        <v>0</v>
      </c>
      <c r="AM46" s="7">
        <f t="shared" si="37"/>
        <v>675</v>
      </c>
      <c r="AN46" s="7">
        <f t="shared" si="37"/>
        <v>0</v>
      </c>
      <c r="AO46" s="7">
        <f t="shared" si="37"/>
        <v>0</v>
      </c>
      <c r="AP46" s="7">
        <f t="shared" si="37"/>
        <v>0</v>
      </c>
      <c r="AQ46" s="7">
        <f t="shared" si="37"/>
        <v>405</v>
      </c>
      <c r="AR46" s="7">
        <f t="shared" si="37"/>
        <v>405</v>
      </c>
      <c r="AS46" s="7">
        <f t="shared" si="37"/>
        <v>0</v>
      </c>
      <c r="AT46" s="7">
        <f t="shared" si="37"/>
        <v>0</v>
      </c>
    </row>
    <row r="47" spans="1:46" ht="21.75" customHeight="1" x14ac:dyDescent="0.3">
      <c r="A47" s="70" t="s">
        <v>377</v>
      </c>
      <c r="B47" s="71"/>
      <c r="C47" s="73">
        <f t="shared" ref="C47:O47" si="38">SUM(C45:C46)</f>
        <v>0</v>
      </c>
      <c r="D47" s="73">
        <f t="shared" si="38"/>
        <v>0</v>
      </c>
      <c r="E47" s="73">
        <f t="shared" si="38"/>
        <v>0</v>
      </c>
      <c r="F47" s="73">
        <f t="shared" si="38"/>
        <v>0</v>
      </c>
      <c r="G47" s="73">
        <f t="shared" si="38"/>
        <v>675</v>
      </c>
      <c r="H47" s="73">
        <f t="shared" si="38"/>
        <v>0</v>
      </c>
      <c r="I47" s="73">
        <f t="shared" si="38"/>
        <v>0</v>
      </c>
      <c r="J47" s="73">
        <f t="shared" si="38"/>
        <v>0</v>
      </c>
      <c r="K47" s="73">
        <f t="shared" si="38"/>
        <v>405</v>
      </c>
      <c r="L47" s="73">
        <f t="shared" si="38"/>
        <v>405</v>
      </c>
      <c r="M47" s="73">
        <f t="shared" si="38"/>
        <v>0</v>
      </c>
      <c r="N47" s="73">
        <f t="shared" si="38"/>
        <v>0</v>
      </c>
      <c r="O47" s="73">
        <f t="shared" si="38"/>
        <v>1485</v>
      </c>
      <c r="AF47" s="7"/>
    </row>
    <row r="48" spans="1:46" ht="21.75" customHeight="1" x14ac:dyDescent="0.3">
      <c r="A48" s="11"/>
      <c r="B48" s="71"/>
      <c r="C48" s="4"/>
      <c r="D48" s="4"/>
      <c r="E48" s="4"/>
      <c r="F48" s="4"/>
      <c r="G48" s="4"/>
      <c r="H48" s="4"/>
      <c r="I48" s="4"/>
      <c r="J48" s="4"/>
      <c r="K48" s="4"/>
      <c r="L48" s="4"/>
      <c r="M48" s="4"/>
      <c r="N48" s="4"/>
      <c r="O48" s="4"/>
      <c r="AF48" s="7"/>
    </row>
    <row r="49" spans="1:46" ht="21.75" customHeight="1" x14ac:dyDescent="0.3">
      <c r="A49" s="70" t="s">
        <v>331</v>
      </c>
      <c r="B49" s="72"/>
      <c r="C49" s="4"/>
      <c r="D49" s="4"/>
      <c r="E49" s="4"/>
      <c r="F49" s="4"/>
      <c r="G49" s="4"/>
      <c r="H49" s="4"/>
      <c r="I49" s="4"/>
      <c r="J49" s="4"/>
      <c r="K49" s="4"/>
      <c r="L49" s="4"/>
      <c r="M49" s="4"/>
      <c r="N49" s="4"/>
      <c r="O49" s="4"/>
      <c r="AF49" s="7"/>
    </row>
    <row r="50" spans="1:46" ht="21.75" customHeight="1" x14ac:dyDescent="0.3">
      <c r="A50" s="11">
        <v>7078</v>
      </c>
      <c r="B50" s="71" t="str">
        <f>IF(ISTEXT(VLOOKUP(A50,'Chart of Accounts'!$B$5:$C$50,2,FALSE)),VLOOKUP(A50,'Chart of Accounts'!$B$5:$C$50,2,FALSE),"")</f>
        <v>Food Expense</v>
      </c>
      <c r="C50" s="205"/>
      <c r="D50" s="205"/>
      <c r="E50" s="205"/>
      <c r="F50" s="205"/>
      <c r="G50" s="205"/>
      <c r="H50" s="205"/>
      <c r="I50" s="205"/>
      <c r="J50" s="205"/>
      <c r="K50" s="205"/>
      <c r="L50" s="205"/>
      <c r="M50" s="205"/>
      <c r="N50" s="205"/>
      <c r="O50" s="4">
        <f t="shared" ref="O50:O51" si="39">SUM(C50:N50)</f>
        <v>0</v>
      </c>
      <c r="AA50" s="7" t="s">
        <v>190</v>
      </c>
      <c r="AB50" s="7" t="str">
        <f t="shared" ref="AB50:AB51" si="40">IF(A50="","",A50&amp;"-000000")</f>
        <v>7078-000000</v>
      </c>
      <c r="AC50" s="7">
        <v>918</v>
      </c>
      <c r="AD50" s="7" t="str">
        <f t="shared" ref="AD50:AD51" si="41">IF(LEN($O$1)=3,$O$1,IF(LEN($O$1)=2,0&amp;$O$1,IF(LEN($O$1)=1,0&amp;0&amp;$O$1,"ERROR")))</f>
        <v>035</v>
      </c>
      <c r="AE50" s="7"/>
      <c r="AF50" s="7"/>
      <c r="AG50" s="7">
        <v>110</v>
      </c>
      <c r="AH50" s="7" t="str">
        <f>Summary!$B$2</f>
        <v>USD</v>
      </c>
      <c r="AI50" s="7">
        <f t="shared" ref="AI50:AT51" si="42">IF(C50="",0,C50)</f>
        <v>0</v>
      </c>
      <c r="AJ50" s="7">
        <f t="shared" si="42"/>
        <v>0</v>
      </c>
      <c r="AK50" s="7">
        <f t="shared" si="42"/>
        <v>0</v>
      </c>
      <c r="AL50" s="7">
        <f t="shared" si="42"/>
        <v>0</v>
      </c>
      <c r="AM50" s="7">
        <f t="shared" si="42"/>
        <v>0</v>
      </c>
      <c r="AN50" s="7">
        <f t="shared" si="42"/>
        <v>0</v>
      </c>
      <c r="AO50" s="7">
        <f t="shared" si="42"/>
        <v>0</v>
      </c>
      <c r="AP50" s="7">
        <f t="shared" si="42"/>
        <v>0</v>
      </c>
      <c r="AQ50" s="7">
        <f t="shared" si="42"/>
        <v>0</v>
      </c>
      <c r="AR50" s="7">
        <f t="shared" si="42"/>
        <v>0</v>
      </c>
      <c r="AS50" s="7">
        <f t="shared" si="42"/>
        <v>0</v>
      </c>
      <c r="AT50" s="7">
        <f t="shared" si="42"/>
        <v>0</v>
      </c>
    </row>
    <row r="51" spans="1:46" ht="21.75" customHeight="1" x14ac:dyDescent="0.3">
      <c r="A51" s="11">
        <v>7016</v>
      </c>
      <c r="B51" s="71" t="str">
        <f>IF(ISTEXT(VLOOKUP(A51,'Chart of Accounts'!$B$5:$C$50,2,FALSE)),VLOOKUP(A51,'Chart of Accounts'!$B$5:$C$50,2,FALSE),"")</f>
        <v>Meal Event Expense</v>
      </c>
      <c r="C51" s="205"/>
      <c r="D51" s="205"/>
      <c r="E51" s="205"/>
      <c r="F51" s="205"/>
      <c r="G51" s="205">
        <v>25</v>
      </c>
      <c r="H51" s="205"/>
      <c r="I51" s="205"/>
      <c r="J51" s="205"/>
      <c r="K51" s="205">
        <v>15</v>
      </c>
      <c r="L51" s="205">
        <v>15</v>
      </c>
      <c r="M51" s="205"/>
      <c r="N51" s="205"/>
      <c r="O51" s="4">
        <f t="shared" si="39"/>
        <v>55</v>
      </c>
      <c r="AA51" s="7" t="s">
        <v>190</v>
      </c>
      <c r="AB51" s="7" t="str">
        <f t="shared" si="40"/>
        <v>7016-000000</v>
      </c>
      <c r="AC51" s="7">
        <v>918</v>
      </c>
      <c r="AD51" s="7" t="str">
        <f t="shared" si="41"/>
        <v>035</v>
      </c>
      <c r="AE51" s="7"/>
      <c r="AF51" s="7"/>
      <c r="AG51" s="7">
        <v>110</v>
      </c>
      <c r="AH51" s="7" t="str">
        <f>Summary!$B$2</f>
        <v>USD</v>
      </c>
      <c r="AI51" s="7">
        <f t="shared" si="42"/>
        <v>0</v>
      </c>
      <c r="AJ51" s="7">
        <f t="shared" si="42"/>
        <v>0</v>
      </c>
      <c r="AK51" s="7">
        <f t="shared" si="42"/>
        <v>0</v>
      </c>
      <c r="AL51" s="7">
        <f t="shared" si="42"/>
        <v>0</v>
      </c>
      <c r="AM51" s="7">
        <f t="shared" si="42"/>
        <v>25</v>
      </c>
      <c r="AN51" s="7">
        <f t="shared" si="42"/>
        <v>0</v>
      </c>
      <c r="AO51" s="7">
        <f t="shared" si="42"/>
        <v>0</v>
      </c>
      <c r="AP51" s="7">
        <f t="shared" si="42"/>
        <v>0</v>
      </c>
      <c r="AQ51" s="7">
        <f t="shared" si="42"/>
        <v>15</v>
      </c>
      <c r="AR51" s="7">
        <f t="shared" si="42"/>
        <v>15</v>
      </c>
      <c r="AS51" s="7">
        <f t="shared" si="42"/>
        <v>0</v>
      </c>
      <c r="AT51" s="7">
        <f t="shared" si="42"/>
        <v>0</v>
      </c>
    </row>
    <row r="52" spans="1:46" ht="21.75" customHeight="1" x14ac:dyDescent="0.3">
      <c r="A52" s="70" t="s">
        <v>331</v>
      </c>
      <c r="B52" s="71" t="s">
        <v>378</v>
      </c>
      <c r="C52" s="73">
        <f t="shared" ref="C52:O52" si="43">SUM(C50:C51)</f>
        <v>0</v>
      </c>
      <c r="D52" s="73">
        <f t="shared" si="43"/>
        <v>0</v>
      </c>
      <c r="E52" s="73">
        <f t="shared" si="43"/>
        <v>0</v>
      </c>
      <c r="F52" s="73">
        <f t="shared" si="43"/>
        <v>0</v>
      </c>
      <c r="G52" s="73">
        <f t="shared" si="43"/>
        <v>25</v>
      </c>
      <c r="H52" s="73">
        <f t="shared" si="43"/>
        <v>0</v>
      </c>
      <c r="I52" s="73">
        <f t="shared" si="43"/>
        <v>0</v>
      </c>
      <c r="J52" s="73">
        <f t="shared" si="43"/>
        <v>0</v>
      </c>
      <c r="K52" s="73">
        <f t="shared" si="43"/>
        <v>15</v>
      </c>
      <c r="L52" s="73">
        <f t="shared" si="43"/>
        <v>15</v>
      </c>
      <c r="M52" s="73">
        <f t="shared" si="43"/>
        <v>0</v>
      </c>
      <c r="N52" s="73">
        <f t="shared" si="43"/>
        <v>0</v>
      </c>
      <c r="O52" s="73">
        <f t="shared" si="43"/>
        <v>55</v>
      </c>
      <c r="AF52" s="7"/>
    </row>
    <row r="53" spans="1:46" ht="21.75" customHeight="1" x14ac:dyDescent="0.3">
      <c r="A53" s="11"/>
      <c r="B53" s="71"/>
      <c r="C53" s="4"/>
      <c r="D53" s="4"/>
      <c r="E53" s="4"/>
      <c r="F53" s="4"/>
      <c r="G53" s="4"/>
      <c r="H53" s="4"/>
      <c r="I53" s="4"/>
      <c r="J53" s="4"/>
      <c r="K53" s="4"/>
      <c r="L53" s="4"/>
      <c r="M53" s="4"/>
      <c r="N53" s="4"/>
      <c r="O53" s="4"/>
      <c r="AF53" s="7"/>
    </row>
    <row r="54" spans="1:46" ht="21.75" customHeight="1" x14ac:dyDescent="0.3">
      <c r="A54" s="70" t="s">
        <v>335</v>
      </c>
      <c r="B54" s="72"/>
      <c r="C54" s="4"/>
      <c r="D54" s="4"/>
      <c r="E54" s="4"/>
      <c r="F54" s="4"/>
      <c r="G54" s="4"/>
      <c r="H54" s="4"/>
      <c r="I54" s="4"/>
      <c r="J54" s="4"/>
      <c r="K54" s="4"/>
      <c r="L54" s="4"/>
      <c r="M54" s="4"/>
      <c r="N54" s="4"/>
      <c r="O54" s="4"/>
      <c r="AF54" s="7"/>
    </row>
    <row r="55" spans="1:46" ht="21.75" customHeight="1" x14ac:dyDescent="0.3">
      <c r="A55" s="11">
        <v>7078</v>
      </c>
      <c r="B55" s="71" t="str">
        <f>IF(ISTEXT(VLOOKUP(A55,'Chart of Accounts'!$B$5:$C$50,2,FALSE)),VLOOKUP(A55,'Chart of Accounts'!$B$5:$C$50,2,FALSE),"")</f>
        <v>Food Expense</v>
      </c>
      <c r="C55" s="10"/>
      <c r="D55" s="10"/>
      <c r="E55" s="10"/>
      <c r="F55" s="10"/>
      <c r="G55" s="10"/>
      <c r="H55" s="10"/>
      <c r="I55" s="10"/>
      <c r="J55" s="10"/>
      <c r="K55" s="10"/>
      <c r="L55" s="10"/>
      <c r="M55" s="10"/>
      <c r="N55" s="10"/>
      <c r="O55" s="4">
        <f t="shared" ref="O55:O56" si="44">SUM(C55:N55)</f>
        <v>0</v>
      </c>
      <c r="AA55" s="7" t="s">
        <v>190</v>
      </c>
      <c r="AB55" s="7" t="str">
        <f t="shared" ref="AB55:AB56" si="45">IF(A55="","",A55&amp;"-000000")</f>
        <v>7078-000000</v>
      </c>
      <c r="AC55" s="7">
        <v>919</v>
      </c>
      <c r="AD55" s="7" t="str">
        <f t="shared" ref="AD55:AD56" si="46">IF(LEN($O$1)=3,$O$1,IF(LEN($O$1)=2,0&amp;$O$1,IF(LEN($O$1)=1,0&amp;0&amp;$O$1,"ERROR")))</f>
        <v>035</v>
      </c>
      <c r="AE55" s="7"/>
      <c r="AF55" s="7"/>
      <c r="AG55" s="7">
        <v>110</v>
      </c>
      <c r="AH55" s="7" t="str">
        <f>Summary!$B$2</f>
        <v>USD</v>
      </c>
      <c r="AI55" s="7">
        <f t="shared" ref="AI55:AI56" si="47">IF(C55="",0,C55)</f>
        <v>0</v>
      </c>
      <c r="AJ55" s="7">
        <f t="shared" ref="AJ55:AJ56" si="48">IF(D55="",0,D55)</f>
        <v>0</v>
      </c>
      <c r="AK55" s="7">
        <f t="shared" ref="AK55:AK56" si="49">IF(E55="",0,E55)</f>
        <v>0</v>
      </c>
      <c r="AL55" s="7">
        <f t="shared" ref="AL55:AL56" si="50">IF(F55="",0,F55)</f>
        <v>0</v>
      </c>
      <c r="AM55" s="7">
        <f t="shared" ref="AM55:AM56" si="51">IF(G55="",0,G55)</f>
        <v>0</v>
      </c>
      <c r="AN55" s="7">
        <f t="shared" ref="AN55:AN56" si="52">IF(H55="",0,H55)</f>
        <v>0</v>
      </c>
      <c r="AO55" s="7">
        <f t="shared" ref="AO55:AO56" si="53">IF(I55="",0,I55)</f>
        <v>0</v>
      </c>
      <c r="AP55" s="7">
        <f t="shared" ref="AP55:AP56" si="54">IF(J55="",0,J55)</f>
        <v>0</v>
      </c>
      <c r="AQ55" s="7">
        <f t="shared" ref="AQ55:AQ56" si="55">IF(K55="",0,K55)</f>
        <v>0</v>
      </c>
      <c r="AR55" s="7">
        <f t="shared" ref="AR55:AR56" si="56">IF(L55="",0,L55)</f>
        <v>0</v>
      </c>
      <c r="AS55" s="7">
        <f t="shared" ref="AS55:AS56" si="57">IF(M55="",0,M55)</f>
        <v>0</v>
      </c>
      <c r="AT55" s="7">
        <f t="shared" ref="AT55:AT56" si="58">IF(N55="",0,N55)</f>
        <v>0</v>
      </c>
    </row>
    <row r="56" spans="1:46" ht="21.75" customHeight="1" x14ac:dyDescent="0.3">
      <c r="A56" s="11">
        <v>7016</v>
      </c>
      <c r="B56" s="71" t="str">
        <f>IF(ISTEXT(VLOOKUP(A56,'Chart of Accounts'!$B$5:$C$50,2,FALSE)),VLOOKUP(A56,'Chart of Accounts'!$B$5:$C$50,2,FALSE),"")</f>
        <v>Meal Event Expense</v>
      </c>
      <c r="C56" s="10"/>
      <c r="D56" s="10"/>
      <c r="E56" s="10"/>
      <c r="F56" s="10"/>
      <c r="G56" s="10">
        <v>30</v>
      </c>
      <c r="H56" s="10"/>
      <c r="I56" s="10"/>
      <c r="J56" s="10"/>
      <c r="K56" s="10"/>
      <c r="L56" s="10"/>
      <c r="M56" s="10"/>
      <c r="N56" s="10"/>
      <c r="O56" s="4">
        <f t="shared" si="44"/>
        <v>30</v>
      </c>
      <c r="AA56" s="7" t="s">
        <v>190</v>
      </c>
      <c r="AB56" s="7" t="str">
        <f t="shared" si="45"/>
        <v>7016-000000</v>
      </c>
      <c r="AC56" s="7">
        <v>919</v>
      </c>
      <c r="AD56" s="7" t="str">
        <f t="shared" si="46"/>
        <v>035</v>
      </c>
      <c r="AE56" s="7"/>
      <c r="AF56" s="7"/>
      <c r="AG56" s="7">
        <v>110</v>
      </c>
      <c r="AH56" s="7" t="str">
        <f>Summary!$B$2</f>
        <v>USD</v>
      </c>
      <c r="AI56" s="7">
        <f t="shared" si="47"/>
        <v>0</v>
      </c>
      <c r="AJ56" s="7">
        <f t="shared" si="48"/>
        <v>0</v>
      </c>
      <c r="AK56" s="7">
        <f t="shared" si="49"/>
        <v>0</v>
      </c>
      <c r="AL56" s="7">
        <f t="shared" si="50"/>
        <v>0</v>
      </c>
      <c r="AM56" s="7">
        <f t="shared" si="51"/>
        <v>30</v>
      </c>
      <c r="AN56" s="7">
        <f t="shared" si="52"/>
        <v>0</v>
      </c>
      <c r="AO56" s="7">
        <f t="shared" si="53"/>
        <v>0</v>
      </c>
      <c r="AP56" s="7">
        <f t="shared" si="54"/>
        <v>0</v>
      </c>
      <c r="AQ56" s="7">
        <f t="shared" si="55"/>
        <v>0</v>
      </c>
      <c r="AR56" s="7">
        <f t="shared" si="56"/>
        <v>0</v>
      </c>
      <c r="AS56" s="7">
        <f t="shared" si="57"/>
        <v>0</v>
      </c>
      <c r="AT56" s="7">
        <f t="shared" si="58"/>
        <v>0</v>
      </c>
    </row>
    <row r="57" spans="1:46" ht="21.75" customHeight="1" x14ac:dyDescent="0.3">
      <c r="A57" s="70" t="s">
        <v>379</v>
      </c>
      <c r="B57" s="71"/>
      <c r="C57" s="73">
        <f t="shared" ref="C57:O57" si="59">SUM(C55:C56)</f>
        <v>0</v>
      </c>
      <c r="D57" s="73">
        <f t="shared" si="59"/>
        <v>0</v>
      </c>
      <c r="E57" s="73">
        <f t="shared" si="59"/>
        <v>0</v>
      </c>
      <c r="F57" s="73">
        <f t="shared" si="59"/>
        <v>0</v>
      </c>
      <c r="G57" s="73">
        <f t="shared" si="59"/>
        <v>30</v>
      </c>
      <c r="H57" s="73">
        <f t="shared" si="59"/>
        <v>0</v>
      </c>
      <c r="I57" s="73">
        <f t="shared" si="59"/>
        <v>0</v>
      </c>
      <c r="J57" s="73">
        <f t="shared" si="59"/>
        <v>0</v>
      </c>
      <c r="K57" s="73">
        <f t="shared" si="59"/>
        <v>0</v>
      </c>
      <c r="L57" s="73">
        <f t="shared" si="59"/>
        <v>0</v>
      </c>
      <c r="M57" s="73">
        <f t="shared" si="59"/>
        <v>0</v>
      </c>
      <c r="N57" s="73">
        <f t="shared" si="59"/>
        <v>0</v>
      </c>
      <c r="O57" s="73">
        <f t="shared" si="59"/>
        <v>30</v>
      </c>
      <c r="AF57" s="7"/>
    </row>
    <row r="58" spans="1:46" ht="21.75" customHeight="1" x14ac:dyDescent="0.3">
      <c r="A58" s="11"/>
      <c r="B58" s="71"/>
      <c r="C58" s="4"/>
      <c r="D58" s="4"/>
      <c r="E58" s="4"/>
      <c r="F58" s="4"/>
      <c r="G58" s="4"/>
      <c r="H58" s="4"/>
      <c r="I58" s="4"/>
      <c r="J58" s="4"/>
      <c r="K58" s="4"/>
      <c r="L58" s="4"/>
      <c r="M58" s="4"/>
      <c r="N58" s="4"/>
      <c r="O58" s="4"/>
      <c r="AF58" s="7"/>
    </row>
    <row r="59" spans="1:46" ht="21.75" customHeight="1" x14ac:dyDescent="0.3">
      <c r="A59" s="70" t="s">
        <v>328</v>
      </c>
      <c r="B59" s="72"/>
      <c r="C59" s="4"/>
      <c r="D59" s="4"/>
      <c r="E59" s="4"/>
      <c r="F59" s="4"/>
      <c r="G59" s="4"/>
      <c r="H59" s="4"/>
      <c r="I59" s="4"/>
      <c r="J59" s="4"/>
      <c r="K59" s="4"/>
      <c r="L59" s="4"/>
      <c r="M59" s="4"/>
      <c r="N59" s="4"/>
      <c r="O59" s="4"/>
      <c r="AF59" s="7"/>
    </row>
    <row r="60" spans="1:46" ht="21.75" customHeight="1" x14ac:dyDescent="0.3">
      <c r="A60" s="11">
        <v>7078</v>
      </c>
      <c r="B60" s="71" t="str">
        <f>IF(ISTEXT(VLOOKUP(A60,'Chart of Accounts'!$B$5:$C$50,2,FALSE)),VLOOKUP(A60,'Chart of Accounts'!$B$5:$C$50,2,FALSE),"")</f>
        <v>Food Expense</v>
      </c>
      <c r="C60" s="10"/>
      <c r="D60" s="10"/>
      <c r="E60" s="10"/>
      <c r="F60" s="10"/>
      <c r="G60" s="10"/>
      <c r="H60" s="10"/>
      <c r="I60" s="10"/>
      <c r="J60" s="10"/>
      <c r="K60" s="10"/>
      <c r="L60" s="10"/>
      <c r="M60" s="10"/>
      <c r="N60" s="10"/>
      <c r="O60" s="4">
        <f t="shared" ref="O60:O61" si="60">SUM(C60:N60)</f>
        <v>0</v>
      </c>
      <c r="AA60" s="7" t="s">
        <v>190</v>
      </c>
      <c r="AB60" s="7" t="str">
        <f t="shared" ref="AB60:AB61" si="61">IF(A60="","",A60&amp;"-000000")</f>
        <v>7078-000000</v>
      </c>
      <c r="AC60" s="7">
        <v>920</v>
      </c>
      <c r="AD60" s="7" t="str">
        <f t="shared" ref="AD60:AD61" si="62">IF(LEN($O$1)=3,$O$1,IF(LEN($O$1)=2,0&amp;$O$1,IF(LEN($O$1)=1,0&amp;0&amp;$O$1,"ERROR")))</f>
        <v>035</v>
      </c>
      <c r="AE60" s="7"/>
      <c r="AF60" s="7"/>
      <c r="AG60" s="7">
        <v>110</v>
      </c>
      <c r="AH60" s="7" t="str">
        <f>Summary!$B$2</f>
        <v>USD</v>
      </c>
      <c r="AI60" s="7">
        <f t="shared" ref="AI60:AT61" si="63">IF(C60="",0,C60)</f>
        <v>0</v>
      </c>
      <c r="AJ60" s="7">
        <f t="shared" si="63"/>
        <v>0</v>
      </c>
      <c r="AK60" s="7">
        <f t="shared" si="63"/>
        <v>0</v>
      </c>
      <c r="AL60" s="7">
        <f t="shared" si="63"/>
        <v>0</v>
      </c>
      <c r="AM60" s="7">
        <f t="shared" si="63"/>
        <v>0</v>
      </c>
      <c r="AN60" s="7">
        <f t="shared" si="63"/>
        <v>0</v>
      </c>
      <c r="AO60" s="7">
        <f t="shared" si="63"/>
        <v>0</v>
      </c>
      <c r="AP60" s="7">
        <f t="shared" si="63"/>
        <v>0</v>
      </c>
      <c r="AQ60" s="7">
        <f t="shared" si="63"/>
        <v>0</v>
      </c>
      <c r="AR60" s="7">
        <f t="shared" si="63"/>
        <v>0</v>
      </c>
      <c r="AS60" s="7">
        <f t="shared" si="63"/>
        <v>0</v>
      </c>
      <c r="AT60" s="7">
        <f t="shared" si="63"/>
        <v>0</v>
      </c>
    </row>
    <row r="61" spans="1:46" ht="21.75" customHeight="1" x14ac:dyDescent="0.3">
      <c r="A61" s="11">
        <v>7016</v>
      </c>
      <c r="B61" s="71" t="str">
        <f>IF(ISTEXT(VLOOKUP(A61,'Chart of Accounts'!$B$5:$C$50,2,FALSE)),VLOOKUP(A61,'Chart of Accounts'!$B$5:$C$50,2,FALSE),"")</f>
        <v>Meal Event Expense</v>
      </c>
      <c r="C61" s="10"/>
      <c r="D61" s="10"/>
      <c r="E61" s="10"/>
      <c r="F61" s="10"/>
      <c r="G61" s="10"/>
      <c r="H61" s="10"/>
      <c r="I61" s="10"/>
      <c r="J61" s="10"/>
      <c r="K61" s="10"/>
      <c r="L61" s="10"/>
      <c r="M61" s="10"/>
      <c r="N61" s="10"/>
      <c r="O61" s="4">
        <f t="shared" si="60"/>
        <v>0</v>
      </c>
      <c r="AA61" s="7" t="s">
        <v>190</v>
      </c>
      <c r="AB61" s="7" t="str">
        <f t="shared" si="61"/>
        <v>7016-000000</v>
      </c>
      <c r="AC61" s="7">
        <v>920</v>
      </c>
      <c r="AD61" s="7" t="str">
        <f t="shared" si="62"/>
        <v>035</v>
      </c>
      <c r="AE61" s="7"/>
      <c r="AF61" s="7"/>
      <c r="AG61" s="7">
        <v>110</v>
      </c>
      <c r="AH61" s="7" t="str">
        <f>Summary!$B$2</f>
        <v>USD</v>
      </c>
      <c r="AI61" s="7">
        <f t="shared" si="63"/>
        <v>0</v>
      </c>
      <c r="AJ61" s="7">
        <f t="shared" si="63"/>
        <v>0</v>
      </c>
      <c r="AK61" s="7">
        <f t="shared" si="63"/>
        <v>0</v>
      </c>
      <c r="AL61" s="7">
        <f t="shared" si="63"/>
        <v>0</v>
      </c>
      <c r="AM61" s="7">
        <f t="shared" si="63"/>
        <v>0</v>
      </c>
      <c r="AN61" s="7">
        <f t="shared" si="63"/>
        <v>0</v>
      </c>
      <c r="AO61" s="7">
        <f t="shared" si="63"/>
        <v>0</v>
      </c>
      <c r="AP61" s="7">
        <f t="shared" si="63"/>
        <v>0</v>
      </c>
      <c r="AQ61" s="7">
        <f t="shared" si="63"/>
        <v>0</v>
      </c>
      <c r="AR61" s="7">
        <f t="shared" si="63"/>
        <v>0</v>
      </c>
      <c r="AS61" s="7">
        <f t="shared" si="63"/>
        <v>0</v>
      </c>
      <c r="AT61" s="7">
        <f t="shared" si="63"/>
        <v>0</v>
      </c>
    </row>
    <row r="62" spans="1:46" ht="21.75" customHeight="1" x14ac:dyDescent="0.3">
      <c r="A62" s="70" t="s">
        <v>380</v>
      </c>
      <c r="B62" s="71"/>
      <c r="C62" s="73">
        <f t="shared" ref="C62:O62" si="64">SUM(C60:C61)</f>
        <v>0</v>
      </c>
      <c r="D62" s="73">
        <f t="shared" si="64"/>
        <v>0</v>
      </c>
      <c r="E62" s="73">
        <f t="shared" si="64"/>
        <v>0</v>
      </c>
      <c r="F62" s="73">
        <f t="shared" si="64"/>
        <v>0</v>
      </c>
      <c r="G62" s="73">
        <f t="shared" si="64"/>
        <v>0</v>
      </c>
      <c r="H62" s="73">
        <f t="shared" si="64"/>
        <v>0</v>
      </c>
      <c r="I62" s="73">
        <f t="shared" si="64"/>
        <v>0</v>
      </c>
      <c r="J62" s="73">
        <f t="shared" si="64"/>
        <v>0</v>
      </c>
      <c r="K62" s="73">
        <f t="shared" si="64"/>
        <v>0</v>
      </c>
      <c r="L62" s="73">
        <f t="shared" si="64"/>
        <v>0</v>
      </c>
      <c r="M62" s="73">
        <f t="shared" si="64"/>
        <v>0</v>
      </c>
      <c r="N62" s="73">
        <f t="shared" si="64"/>
        <v>0</v>
      </c>
      <c r="O62" s="73">
        <f t="shared" si="64"/>
        <v>0</v>
      </c>
      <c r="AF62" s="7"/>
    </row>
    <row r="63" spans="1:46" ht="21.75" customHeight="1" x14ac:dyDescent="0.3">
      <c r="A63" s="11"/>
      <c r="B63" s="71"/>
      <c r="C63" s="4"/>
      <c r="D63" s="4"/>
      <c r="E63" s="4"/>
      <c r="F63" s="4"/>
      <c r="G63" s="4"/>
      <c r="H63" s="4"/>
      <c r="I63" s="4"/>
      <c r="J63" s="4"/>
      <c r="K63" s="4"/>
      <c r="L63" s="4"/>
      <c r="M63" s="4"/>
      <c r="N63" s="4"/>
      <c r="O63" s="4"/>
      <c r="AF63" s="7"/>
    </row>
    <row r="64" spans="1:46" ht="21.75" customHeight="1" x14ac:dyDescent="0.3">
      <c r="A64" s="70" t="s">
        <v>135</v>
      </c>
      <c r="B64" s="72"/>
      <c r="C64" s="4"/>
      <c r="D64" s="4"/>
      <c r="E64" s="4"/>
      <c r="F64" s="4"/>
      <c r="G64" s="4"/>
      <c r="H64" s="4"/>
      <c r="I64" s="4"/>
      <c r="J64" s="4"/>
      <c r="K64" s="4"/>
      <c r="L64" s="4"/>
      <c r="M64" s="4"/>
      <c r="N64" s="4"/>
      <c r="O64" s="4"/>
      <c r="AF64" s="7"/>
    </row>
    <row r="65" spans="1:46" ht="21.75" customHeight="1" x14ac:dyDescent="0.3">
      <c r="A65" s="11">
        <v>7078</v>
      </c>
      <c r="B65" s="71" t="str">
        <f>IF(ISTEXT(VLOOKUP(A65,'Chart of Accounts'!$B$5:$C$50,2,FALSE)),VLOOKUP(A65,'Chart of Accounts'!$B$5:$C$50,2,FALSE),"")</f>
        <v>Food Expense</v>
      </c>
      <c r="C65" s="10"/>
      <c r="D65" s="10"/>
      <c r="E65" s="10"/>
      <c r="F65" s="10"/>
      <c r="G65" s="10"/>
      <c r="H65" s="10"/>
      <c r="I65" s="10"/>
      <c r="J65" s="10"/>
      <c r="K65" s="10"/>
      <c r="L65" s="10"/>
      <c r="M65" s="10"/>
      <c r="N65" s="10"/>
      <c r="O65" s="4">
        <f t="shared" ref="O65:O66" si="65">SUM(C65:N65)</f>
        <v>0</v>
      </c>
      <c r="AA65" s="7" t="s">
        <v>190</v>
      </c>
      <c r="AB65" s="7" t="str">
        <f t="shared" ref="AB65:AB66" si="66">IF(A65="","",A65&amp;"-000000")</f>
        <v>7078-000000</v>
      </c>
      <c r="AC65" s="7">
        <v>921</v>
      </c>
      <c r="AD65" s="7" t="str">
        <f t="shared" ref="AD65:AD66" si="67">IF(LEN($O$1)=3,$O$1,IF(LEN($O$1)=2,0&amp;$O$1,IF(LEN($O$1)=1,0&amp;0&amp;$O$1,"ERROR")))</f>
        <v>035</v>
      </c>
      <c r="AE65" s="7"/>
      <c r="AF65" s="7"/>
      <c r="AG65" s="7">
        <v>110</v>
      </c>
      <c r="AH65" s="7" t="str">
        <f>Summary!$B$2</f>
        <v>USD</v>
      </c>
      <c r="AI65" s="7">
        <f t="shared" ref="AI65:AT66" si="68">IF(C65="",0,C65)</f>
        <v>0</v>
      </c>
      <c r="AJ65" s="7">
        <f t="shared" si="68"/>
        <v>0</v>
      </c>
      <c r="AK65" s="7">
        <f t="shared" si="68"/>
        <v>0</v>
      </c>
      <c r="AL65" s="7">
        <f t="shared" si="68"/>
        <v>0</v>
      </c>
      <c r="AM65" s="7">
        <f t="shared" si="68"/>
        <v>0</v>
      </c>
      <c r="AN65" s="7">
        <f t="shared" si="68"/>
        <v>0</v>
      </c>
      <c r="AO65" s="7">
        <f t="shared" si="68"/>
        <v>0</v>
      </c>
      <c r="AP65" s="7">
        <f t="shared" si="68"/>
        <v>0</v>
      </c>
      <c r="AQ65" s="7">
        <f t="shared" si="68"/>
        <v>0</v>
      </c>
      <c r="AR65" s="7">
        <f t="shared" si="68"/>
        <v>0</v>
      </c>
      <c r="AS65" s="7">
        <f t="shared" si="68"/>
        <v>0</v>
      </c>
      <c r="AT65" s="7">
        <f t="shared" si="68"/>
        <v>0</v>
      </c>
    </row>
    <row r="66" spans="1:46" ht="21.75" customHeight="1" x14ac:dyDescent="0.3">
      <c r="A66" s="11">
        <v>7016</v>
      </c>
      <c r="B66" s="71" t="str">
        <f>IF(ISTEXT(VLOOKUP(A66,'Chart of Accounts'!$B$5:$C$50,2,FALSE)),VLOOKUP(A66,'Chart of Accounts'!$B$5:$C$50,2,FALSE),"")</f>
        <v>Meal Event Expense</v>
      </c>
      <c r="C66" s="10"/>
      <c r="D66" s="10"/>
      <c r="E66" s="10"/>
      <c r="F66" s="10"/>
      <c r="G66" s="10"/>
      <c r="H66" s="10"/>
      <c r="I66" s="10"/>
      <c r="J66" s="10"/>
      <c r="K66" s="10"/>
      <c r="L66" s="10"/>
      <c r="M66" s="10"/>
      <c r="N66" s="10"/>
      <c r="O66" s="4">
        <f t="shared" si="65"/>
        <v>0</v>
      </c>
      <c r="AA66" s="7" t="s">
        <v>190</v>
      </c>
      <c r="AB66" s="7" t="str">
        <f t="shared" si="66"/>
        <v>7016-000000</v>
      </c>
      <c r="AC66" s="7">
        <v>921</v>
      </c>
      <c r="AD66" s="7" t="str">
        <f t="shared" si="67"/>
        <v>035</v>
      </c>
      <c r="AE66" s="7"/>
      <c r="AF66" s="7"/>
      <c r="AG66" s="7">
        <v>110</v>
      </c>
      <c r="AH66" s="7" t="str">
        <f>Summary!$B$2</f>
        <v>USD</v>
      </c>
      <c r="AI66" s="7">
        <f t="shared" si="68"/>
        <v>0</v>
      </c>
      <c r="AJ66" s="7">
        <f t="shared" si="68"/>
        <v>0</v>
      </c>
      <c r="AK66" s="7">
        <f t="shared" si="68"/>
        <v>0</v>
      </c>
      <c r="AL66" s="7">
        <f t="shared" si="68"/>
        <v>0</v>
      </c>
      <c r="AM66" s="7">
        <f t="shared" si="68"/>
        <v>0</v>
      </c>
      <c r="AN66" s="7">
        <f t="shared" si="68"/>
        <v>0</v>
      </c>
      <c r="AO66" s="7">
        <f t="shared" si="68"/>
        <v>0</v>
      </c>
      <c r="AP66" s="7">
        <f t="shared" si="68"/>
        <v>0</v>
      </c>
      <c r="AQ66" s="7">
        <f t="shared" si="68"/>
        <v>0</v>
      </c>
      <c r="AR66" s="7">
        <f t="shared" si="68"/>
        <v>0</v>
      </c>
      <c r="AS66" s="7">
        <f t="shared" si="68"/>
        <v>0</v>
      </c>
      <c r="AT66" s="7">
        <f t="shared" si="68"/>
        <v>0</v>
      </c>
    </row>
    <row r="67" spans="1:46" ht="21.75" customHeight="1" x14ac:dyDescent="0.3">
      <c r="A67" s="70" t="s">
        <v>381</v>
      </c>
      <c r="B67" s="71"/>
      <c r="C67" s="73">
        <f t="shared" ref="C67:O67" si="69">SUM(C65:C66)</f>
        <v>0</v>
      </c>
      <c r="D67" s="73">
        <f t="shared" si="69"/>
        <v>0</v>
      </c>
      <c r="E67" s="73">
        <f t="shared" si="69"/>
        <v>0</v>
      </c>
      <c r="F67" s="73">
        <f t="shared" si="69"/>
        <v>0</v>
      </c>
      <c r="G67" s="73">
        <f t="shared" si="69"/>
        <v>0</v>
      </c>
      <c r="H67" s="73">
        <f t="shared" si="69"/>
        <v>0</v>
      </c>
      <c r="I67" s="73">
        <f t="shared" si="69"/>
        <v>0</v>
      </c>
      <c r="J67" s="73">
        <f t="shared" si="69"/>
        <v>0</v>
      </c>
      <c r="K67" s="73">
        <f t="shared" si="69"/>
        <v>0</v>
      </c>
      <c r="L67" s="73">
        <f t="shared" si="69"/>
        <v>0</v>
      </c>
      <c r="M67" s="73">
        <f t="shared" si="69"/>
        <v>0</v>
      </c>
      <c r="N67" s="73">
        <f t="shared" si="69"/>
        <v>0</v>
      </c>
      <c r="O67" s="73">
        <f t="shared" si="69"/>
        <v>0</v>
      </c>
      <c r="AF67" s="7"/>
    </row>
    <row r="68" spans="1:46" ht="21.75" customHeight="1" x14ac:dyDescent="0.2">
      <c r="B68" s="75"/>
      <c r="AF68" s="7"/>
    </row>
    <row r="69" spans="1:46" ht="21.75" customHeight="1" x14ac:dyDescent="0.3">
      <c r="A69" s="70" t="s">
        <v>136</v>
      </c>
      <c r="B69" s="72"/>
      <c r="C69" s="4"/>
      <c r="D69" s="4"/>
      <c r="E69" s="4"/>
      <c r="F69" s="4"/>
      <c r="G69" s="4"/>
      <c r="H69" s="4"/>
      <c r="I69" s="4"/>
      <c r="J69" s="4"/>
      <c r="K69" s="4"/>
      <c r="L69" s="4"/>
      <c r="M69" s="4"/>
      <c r="N69" s="4"/>
      <c r="O69" s="4"/>
      <c r="AF69" s="7"/>
    </row>
    <row r="70" spans="1:46" ht="21.75" customHeight="1" x14ac:dyDescent="0.3">
      <c r="A70" s="11">
        <v>7078</v>
      </c>
      <c r="B70" s="71" t="str">
        <f>IF(ISTEXT(VLOOKUP(A70,'Chart of Accounts'!$B$5:$C$50,2,FALSE)),VLOOKUP(A70,'Chart of Accounts'!$B$5:$C$50,2,FALSE),"")</f>
        <v>Food Expense</v>
      </c>
      <c r="C70" s="206"/>
      <c r="D70" s="206"/>
      <c r="E70" s="206"/>
      <c r="F70" s="206"/>
      <c r="G70" s="206"/>
      <c r="H70" s="206"/>
      <c r="I70" s="206"/>
      <c r="J70" s="206"/>
      <c r="K70" s="206"/>
      <c r="L70" s="206"/>
      <c r="M70" s="206"/>
      <c r="N70" s="206"/>
      <c r="O70" s="4">
        <f t="shared" ref="O70:O71" si="70">SUM(C70:N70)</f>
        <v>0</v>
      </c>
      <c r="AA70" s="7" t="s">
        <v>190</v>
      </c>
      <c r="AB70" s="7" t="str">
        <f t="shared" ref="AB70:AB71" si="71">IF(A70="","",A70&amp;"-000000")</f>
        <v>7078-000000</v>
      </c>
      <c r="AC70" s="7">
        <v>922</v>
      </c>
      <c r="AD70" s="7" t="str">
        <f t="shared" ref="AD70:AD71" si="72">IF(LEN($O$1)=3,$O$1,IF(LEN($O$1)=2,0&amp;$O$1,IF(LEN($O$1)=1,0&amp;0&amp;$O$1,"ERROR")))</f>
        <v>035</v>
      </c>
      <c r="AE70" s="7"/>
      <c r="AF70" s="7"/>
      <c r="AG70" s="7">
        <v>110</v>
      </c>
      <c r="AH70" s="7" t="str">
        <f>Summary!$B$2</f>
        <v>USD</v>
      </c>
      <c r="AI70" s="7">
        <f t="shared" ref="AI70:AT71" si="73">IF(C70="",0,C70)</f>
        <v>0</v>
      </c>
      <c r="AJ70" s="7">
        <f t="shared" si="73"/>
        <v>0</v>
      </c>
      <c r="AK70" s="7">
        <f t="shared" si="73"/>
        <v>0</v>
      </c>
      <c r="AL70" s="7">
        <f t="shared" si="73"/>
        <v>0</v>
      </c>
      <c r="AM70" s="7">
        <f t="shared" si="73"/>
        <v>0</v>
      </c>
      <c r="AN70" s="7">
        <f t="shared" si="73"/>
        <v>0</v>
      </c>
      <c r="AO70" s="7">
        <f t="shared" si="73"/>
        <v>0</v>
      </c>
      <c r="AP70" s="7">
        <f t="shared" si="73"/>
        <v>0</v>
      </c>
      <c r="AQ70" s="7">
        <f t="shared" si="73"/>
        <v>0</v>
      </c>
      <c r="AR70" s="7">
        <f t="shared" si="73"/>
        <v>0</v>
      </c>
      <c r="AS70" s="7">
        <f t="shared" si="73"/>
        <v>0</v>
      </c>
      <c r="AT70" s="7">
        <f t="shared" si="73"/>
        <v>0</v>
      </c>
    </row>
    <row r="71" spans="1:46" ht="21.75" customHeight="1" x14ac:dyDescent="0.3">
      <c r="A71" s="11">
        <v>7016</v>
      </c>
      <c r="B71" s="71" t="str">
        <f>IF(ISTEXT(VLOOKUP(A71,'Chart of Accounts'!$B$5:$C$50,2,FALSE)),VLOOKUP(A71,'Chart of Accounts'!$B$5:$C$50,2,FALSE),"")</f>
        <v>Meal Event Expense</v>
      </c>
      <c r="C71" s="206"/>
      <c r="D71" s="206"/>
      <c r="E71" s="206"/>
      <c r="F71" s="206"/>
      <c r="G71" s="206">
        <f>100*25</f>
        <v>2500</v>
      </c>
      <c r="H71" s="206"/>
      <c r="I71" s="206"/>
      <c r="J71" s="206"/>
      <c r="K71" s="206">
        <v>30</v>
      </c>
      <c r="L71" s="206">
        <v>30</v>
      </c>
      <c r="M71" s="206"/>
      <c r="N71" s="206"/>
      <c r="O71" s="4">
        <f t="shared" si="70"/>
        <v>2560</v>
      </c>
      <c r="AA71" s="7" t="s">
        <v>190</v>
      </c>
      <c r="AB71" s="7" t="str">
        <f t="shared" si="71"/>
        <v>7016-000000</v>
      </c>
      <c r="AC71" s="7">
        <v>922</v>
      </c>
      <c r="AD71" s="7" t="str">
        <f t="shared" si="72"/>
        <v>035</v>
      </c>
      <c r="AE71" s="7"/>
      <c r="AF71" s="7"/>
      <c r="AG71" s="7">
        <v>110</v>
      </c>
      <c r="AH71" s="7" t="str">
        <f>Summary!$B$2</f>
        <v>USD</v>
      </c>
      <c r="AI71" s="7">
        <f t="shared" si="73"/>
        <v>0</v>
      </c>
      <c r="AJ71" s="7">
        <f t="shared" si="73"/>
        <v>0</v>
      </c>
      <c r="AK71" s="7">
        <f t="shared" si="73"/>
        <v>0</v>
      </c>
      <c r="AL71" s="7">
        <f t="shared" si="73"/>
        <v>0</v>
      </c>
      <c r="AM71" s="7">
        <f t="shared" si="73"/>
        <v>2500</v>
      </c>
      <c r="AN71" s="7">
        <f t="shared" si="73"/>
        <v>0</v>
      </c>
      <c r="AO71" s="7">
        <f t="shared" si="73"/>
        <v>0</v>
      </c>
      <c r="AP71" s="7">
        <f t="shared" si="73"/>
        <v>0</v>
      </c>
      <c r="AQ71" s="7">
        <f t="shared" si="73"/>
        <v>30</v>
      </c>
      <c r="AR71" s="7">
        <f t="shared" si="73"/>
        <v>30</v>
      </c>
      <c r="AS71" s="7">
        <f t="shared" si="73"/>
        <v>0</v>
      </c>
      <c r="AT71" s="7">
        <f t="shared" si="73"/>
        <v>0</v>
      </c>
    </row>
    <row r="72" spans="1:46" ht="20.25" x14ac:dyDescent="0.3">
      <c r="A72" s="70" t="s">
        <v>382</v>
      </c>
      <c r="B72" s="71"/>
      <c r="C72" s="73">
        <f t="shared" ref="C72:O72" si="74">SUM(C70:C71)</f>
        <v>0</v>
      </c>
      <c r="D72" s="73">
        <f t="shared" si="74"/>
        <v>0</v>
      </c>
      <c r="E72" s="73">
        <f t="shared" si="74"/>
        <v>0</v>
      </c>
      <c r="F72" s="73">
        <f t="shared" si="74"/>
        <v>0</v>
      </c>
      <c r="G72" s="73">
        <f t="shared" si="74"/>
        <v>2500</v>
      </c>
      <c r="H72" s="73">
        <f t="shared" si="74"/>
        <v>0</v>
      </c>
      <c r="I72" s="73">
        <f t="shared" si="74"/>
        <v>0</v>
      </c>
      <c r="J72" s="73">
        <f t="shared" si="74"/>
        <v>0</v>
      </c>
      <c r="K72" s="73">
        <f t="shared" si="74"/>
        <v>30</v>
      </c>
      <c r="L72" s="73">
        <f t="shared" si="74"/>
        <v>30</v>
      </c>
      <c r="M72" s="73">
        <f t="shared" si="74"/>
        <v>0</v>
      </c>
      <c r="N72" s="73">
        <f t="shared" si="74"/>
        <v>0</v>
      </c>
      <c r="O72" s="73">
        <f t="shared" si="74"/>
        <v>2560</v>
      </c>
    </row>
    <row r="75" spans="1:46" ht="21" thickBot="1" x14ac:dyDescent="0.35">
      <c r="A75" s="11"/>
      <c r="B75" s="65" t="s">
        <v>333</v>
      </c>
      <c r="C75" s="76">
        <f>SUM(C12,C17,C22,C27,C32,C37,C42,C47,C52,C67,C72,C62,C57)</f>
        <v>0</v>
      </c>
      <c r="D75" s="76">
        <f t="shared" ref="D75:O75" si="75">SUM(D12,D17,D22,D27,D32,D37,D42,D47,D52,D67,D72,D62,D57)</f>
        <v>0</v>
      </c>
      <c r="E75" s="76">
        <f t="shared" si="75"/>
        <v>0</v>
      </c>
      <c r="F75" s="76">
        <f t="shared" si="75"/>
        <v>0</v>
      </c>
      <c r="G75" s="76">
        <f t="shared" si="75"/>
        <v>3530</v>
      </c>
      <c r="H75" s="76">
        <f t="shared" si="75"/>
        <v>0</v>
      </c>
      <c r="I75" s="76">
        <f t="shared" si="75"/>
        <v>300</v>
      </c>
      <c r="J75" s="76">
        <f t="shared" si="75"/>
        <v>0</v>
      </c>
      <c r="K75" s="76">
        <f t="shared" si="75"/>
        <v>645</v>
      </c>
      <c r="L75" s="76">
        <f t="shared" si="75"/>
        <v>645</v>
      </c>
      <c r="M75" s="76">
        <f t="shared" si="75"/>
        <v>0</v>
      </c>
      <c r="N75" s="76">
        <f t="shared" si="75"/>
        <v>0</v>
      </c>
      <c r="O75" s="76">
        <f t="shared" si="75"/>
        <v>5120</v>
      </c>
    </row>
    <row r="76" spans="1:46" ht="15.75" thickTop="1" x14ac:dyDescent="0.2"/>
  </sheetData>
  <sheetProtection algorithmName="SHA-512" hashValue="JZrJAnPU5pNDInBv7IVreG348lBklYkqM4yx1zwXE3IlJWubJx/tc62alfVRYrwgsvji/IuXmU3bXBgRALaz8w==" saltValue="VsOncHR+D+AlGNtyPP8+ew==" spinCount="100000" sheet="1"/>
  <protectedRanges>
    <protectedRange sqref="C69:O69 C9:O9 C12:O14 C17:O19 C22:O24 O10:O11 C27:O29 O25:O26 C32:O34 O30:O31 C37:O39 O35:O36 C42:O44 O40:O41 C47:O49 O45:O46 O50:O51 C67:O67 O70:O71 C72:O72 O60:O61 O15:O16 C62:O64 O65:O66 O20:O21 O55:O56 C52:O54 C57:O59" name="Range1"/>
    <protectedRange sqref="C75:O75" name="Range1_1"/>
    <protectedRange sqref="C10:N10" name="Range1_1_1"/>
    <protectedRange sqref="C11:N11" name="Range1_1_1_1"/>
    <protectedRange sqref="C15:N15" name="Range1_1_1_2"/>
    <protectedRange sqref="C16:N16" name="Range1_1_1_3"/>
    <protectedRange sqref="C20:N21" name="Range1_1_1_4"/>
    <protectedRange sqref="C25:N26" name="Range1_1_1_7"/>
    <protectedRange sqref="C30:N31" name="Range1_1_1_9"/>
    <protectedRange sqref="C35:N36" name="Range1_1_1_11"/>
    <protectedRange sqref="C40:N41" name="Range1_1_1_14"/>
    <protectedRange sqref="C45:N46" name="Range1_1_1_17"/>
    <protectedRange sqref="C50:N51" name="Range1_1_1_19"/>
    <protectedRange sqref="C65:N66 C60:N61 C55:N56" name="Range1_1_1_26"/>
    <protectedRange sqref="C70:N70" name="Range1_1_1_27"/>
    <protectedRange sqref="C71:N71" name="Range1_1_1_28"/>
  </protectedRanges>
  <mergeCells count="1">
    <mergeCell ref="C5:O5"/>
  </mergeCells>
  <dataValidations count="1">
    <dataValidation type="decimal" operator="greaterThanOrEqual" allowBlank="1" showInputMessage="1" showErrorMessage="1" sqref="C20:N21 C70:N71 C10:N11 C15:N16 C25:N26 C30:N31 C35:N36 C40:N41 C45:N46 C50:N51 C65:N66 C60:N61 C55:N56" xr:uid="{00000000-0002-0000-0D00-000000000000}">
      <formula1>0</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121"/>
  <sheetViews>
    <sheetView zoomScale="60" zoomScaleNormal="60" zoomScaleSheetLayoutView="25" workbookViewId="0">
      <pane xSplit="2" ySplit="6" topLeftCell="C108" activePane="bottomRight" state="frozen"/>
      <selection activeCell="B1" sqref="B1"/>
      <selection pane="topRight" activeCell="B1" sqref="B1"/>
      <selection pane="bottomLeft" activeCell="B1" sqref="B1"/>
      <selection pane="bottomRight" activeCell="G85" sqref="G85"/>
    </sheetView>
  </sheetViews>
  <sheetFormatPr defaultRowHeight="15" x14ac:dyDescent="0.2"/>
  <cols>
    <col min="1" max="1" width="11.140625" style="60" customWidth="1"/>
    <col min="2" max="2" width="52.7109375" style="60" customWidth="1"/>
    <col min="3" max="15" width="17.85546875" style="60" customWidth="1"/>
    <col min="16" max="24" width="9.140625" style="60"/>
    <col min="25" max="25" width="0" style="60" hidden="1" customWidth="1"/>
    <col min="26" max="26" width="9.140625"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9.140625" style="60" hidden="1" customWidth="1"/>
    <col min="48" max="48" width="0" style="60" hidden="1" customWidth="1"/>
    <col min="49"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Administration!G3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133</v>
      </c>
      <c r="B8" s="68"/>
      <c r="C8" s="65"/>
      <c r="D8" s="4"/>
      <c r="E8" s="4"/>
      <c r="F8" s="4"/>
      <c r="G8" s="4"/>
      <c r="H8" s="4"/>
      <c r="I8" s="4"/>
      <c r="J8" s="4"/>
      <c r="K8" s="4"/>
      <c r="L8" s="4"/>
      <c r="M8" s="4"/>
      <c r="N8" s="4"/>
      <c r="O8" s="4"/>
    </row>
    <row r="9" spans="1:46" ht="20.25" x14ac:dyDescent="0.3">
      <c r="A9" s="70" t="s">
        <v>264</v>
      </c>
      <c r="B9" s="65"/>
      <c r="C9" s="4"/>
      <c r="D9" s="4"/>
      <c r="E9" s="4"/>
      <c r="F9" s="4"/>
      <c r="G9" s="4"/>
      <c r="H9" s="4"/>
      <c r="I9" s="4"/>
      <c r="J9" s="4"/>
      <c r="K9" s="4"/>
      <c r="L9" s="4"/>
      <c r="M9" s="4"/>
      <c r="N9" s="4"/>
      <c r="O9" s="4"/>
    </row>
    <row r="10" spans="1:46" ht="21.75" customHeight="1" x14ac:dyDescent="0.3">
      <c r="A10" s="11">
        <v>7056</v>
      </c>
      <c r="B10" s="71" t="s">
        <v>82</v>
      </c>
      <c r="C10" s="207"/>
      <c r="D10" s="207"/>
      <c r="E10" s="207"/>
      <c r="F10" s="207"/>
      <c r="G10" s="207"/>
      <c r="H10" s="207"/>
      <c r="I10" s="207"/>
      <c r="J10" s="207"/>
      <c r="K10" s="207"/>
      <c r="L10" s="207"/>
      <c r="M10" s="207"/>
      <c r="N10" s="207"/>
      <c r="O10" s="4">
        <f t="shared" ref="O10:O15" si="0">SUM(C10:N10)</f>
        <v>0</v>
      </c>
      <c r="AA10" s="7" t="s">
        <v>190</v>
      </c>
      <c r="AB10" s="7" t="str">
        <f t="shared" ref="AB10:AB15" si="1">IF(A10="","",A10&amp;"-000000")</f>
        <v>7056-000000</v>
      </c>
      <c r="AC10" s="7">
        <v>951</v>
      </c>
      <c r="AD10" s="7" t="str">
        <f t="shared" ref="AD10:AD15" si="2">IF(LEN($O$1)=3,$O$1,IF(LEN($O$1)=2,0&amp;$O$1,IF(LEN($O$1)=1,0&amp;0&amp;$O$1,"ERROR")))</f>
        <v>035</v>
      </c>
      <c r="AE10" s="7"/>
      <c r="AF10" s="7"/>
      <c r="AG10" s="7">
        <v>110</v>
      </c>
      <c r="AH10" s="7" t="str">
        <f>Summary!$B$2</f>
        <v>USD</v>
      </c>
      <c r="AI10" s="7">
        <f t="shared" ref="AI10:AT15"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1.75" customHeight="1" x14ac:dyDescent="0.3">
      <c r="A11" s="11">
        <v>7060</v>
      </c>
      <c r="B11" s="71" t="s">
        <v>86</v>
      </c>
      <c r="C11" s="207"/>
      <c r="D11" s="207"/>
      <c r="E11" s="207"/>
      <c r="F11" s="207"/>
      <c r="G11" s="207"/>
      <c r="H11" s="207"/>
      <c r="I11" s="207"/>
      <c r="J11" s="207"/>
      <c r="K11" s="207"/>
      <c r="L11" s="207"/>
      <c r="M11" s="207"/>
      <c r="N11" s="207"/>
      <c r="O11" s="4">
        <f t="shared" si="0"/>
        <v>0</v>
      </c>
      <c r="AA11" s="7" t="s">
        <v>190</v>
      </c>
      <c r="AB11" s="7" t="str">
        <f t="shared" si="1"/>
        <v>7060-000000</v>
      </c>
      <c r="AC11" s="7">
        <v>951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1.75" customHeight="1" x14ac:dyDescent="0.3">
      <c r="A12" s="11">
        <v>7062</v>
      </c>
      <c r="B12" s="71" t="s">
        <v>88</v>
      </c>
      <c r="C12" s="207"/>
      <c r="D12" s="207"/>
      <c r="E12" s="207"/>
      <c r="F12" s="207">
        <v>100</v>
      </c>
      <c r="G12" s="207">
        <v>100</v>
      </c>
      <c r="H12" s="207"/>
      <c r="I12" s="207"/>
      <c r="J12" s="207">
        <v>100</v>
      </c>
      <c r="K12" s="207">
        <v>100</v>
      </c>
      <c r="L12" s="207">
        <v>100</v>
      </c>
      <c r="M12" s="207">
        <v>100</v>
      </c>
      <c r="N12" s="207"/>
      <c r="O12" s="4">
        <f t="shared" si="0"/>
        <v>600</v>
      </c>
      <c r="AA12" s="7" t="s">
        <v>190</v>
      </c>
      <c r="AB12" s="7" t="str">
        <f t="shared" si="1"/>
        <v>7062-000000</v>
      </c>
      <c r="AC12" s="7">
        <v>951</v>
      </c>
      <c r="AD12" s="7" t="str">
        <f t="shared" si="2"/>
        <v>035</v>
      </c>
      <c r="AE12" s="7"/>
      <c r="AF12" s="7"/>
      <c r="AG12" s="7">
        <v>110</v>
      </c>
      <c r="AH12" s="7" t="str">
        <f>Summary!$B$2</f>
        <v>USD</v>
      </c>
      <c r="AI12" s="7">
        <f t="shared" si="3"/>
        <v>0</v>
      </c>
      <c r="AJ12" s="7">
        <f t="shared" si="3"/>
        <v>0</v>
      </c>
      <c r="AK12" s="7">
        <f t="shared" si="3"/>
        <v>0</v>
      </c>
      <c r="AL12" s="7">
        <f t="shared" si="3"/>
        <v>100</v>
      </c>
      <c r="AM12" s="7">
        <f t="shared" si="3"/>
        <v>100</v>
      </c>
      <c r="AN12" s="7">
        <f t="shared" si="3"/>
        <v>0</v>
      </c>
      <c r="AO12" s="7">
        <f t="shared" si="3"/>
        <v>0</v>
      </c>
      <c r="AP12" s="7">
        <f t="shared" si="3"/>
        <v>100</v>
      </c>
      <c r="AQ12" s="7">
        <f t="shared" si="3"/>
        <v>100</v>
      </c>
      <c r="AR12" s="7">
        <f t="shared" si="3"/>
        <v>100</v>
      </c>
      <c r="AS12" s="7">
        <f t="shared" si="3"/>
        <v>100</v>
      </c>
      <c r="AT12" s="7">
        <f t="shared" si="3"/>
        <v>0</v>
      </c>
    </row>
    <row r="13" spans="1:46" ht="21.75" customHeight="1" x14ac:dyDescent="0.3">
      <c r="A13" s="11">
        <v>7064</v>
      </c>
      <c r="B13" s="71" t="s">
        <v>90</v>
      </c>
      <c r="C13" s="207"/>
      <c r="D13" s="207"/>
      <c r="E13" s="207"/>
      <c r="F13" s="207"/>
      <c r="G13" s="207"/>
      <c r="H13" s="207"/>
      <c r="I13" s="207"/>
      <c r="J13" s="207"/>
      <c r="K13" s="207"/>
      <c r="L13" s="207"/>
      <c r="M13" s="207"/>
      <c r="N13" s="207"/>
      <c r="O13" s="4">
        <f t="shared" si="0"/>
        <v>0</v>
      </c>
      <c r="AA13" s="7" t="s">
        <v>190</v>
      </c>
      <c r="AB13" s="7" t="str">
        <f t="shared" si="1"/>
        <v>7064-000000</v>
      </c>
      <c r="AC13" s="7">
        <v>951</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1.75" customHeight="1" x14ac:dyDescent="0.3">
      <c r="A14" s="11">
        <v>7066</v>
      </c>
      <c r="B14" s="71" t="s">
        <v>92</v>
      </c>
      <c r="C14" s="207"/>
      <c r="D14" s="207"/>
      <c r="E14" s="207"/>
      <c r="F14" s="207"/>
      <c r="G14" s="207"/>
      <c r="H14" s="207"/>
      <c r="I14" s="207"/>
      <c r="J14" s="207"/>
      <c r="K14" s="207"/>
      <c r="L14" s="207"/>
      <c r="M14" s="207"/>
      <c r="N14" s="207"/>
      <c r="O14" s="4">
        <f t="shared" si="0"/>
        <v>0</v>
      </c>
      <c r="AA14" s="7" t="s">
        <v>190</v>
      </c>
      <c r="AB14" s="7" t="str">
        <f t="shared" si="1"/>
        <v>7066-000000</v>
      </c>
      <c r="AC14" s="7">
        <v>951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1.75" customHeight="1" x14ac:dyDescent="0.3">
      <c r="A15" s="11">
        <v>7068</v>
      </c>
      <c r="B15" s="71" t="s">
        <v>94</v>
      </c>
      <c r="C15" s="10"/>
      <c r="D15" s="10"/>
      <c r="E15" s="10"/>
      <c r="F15" s="10"/>
      <c r="G15" s="10"/>
      <c r="H15" s="10"/>
      <c r="I15" s="10"/>
      <c r="J15" s="10"/>
      <c r="K15" s="10"/>
      <c r="L15" s="10"/>
      <c r="M15" s="10"/>
      <c r="N15" s="10"/>
      <c r="O15" s="4">
        <f t="shared" si="0"/>
        <v>0</v>
      </c>
      <c r="AA15" s="7" t="s">
        <v>190</v>
      </c>
      <c r="AB15" s="7" t="str">
        <f t="shared" si="1"/>
        <v>7068-000000</v>
      </c>
      <c r="AC15" s="7">
        <v>951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s="7" customFormat="1" ht="21.75" customHeight="1" x14ac:dyDescent="0.3">
      <c r="A16" s="70" t="s">
        <v>370</v>
      </c>
      <c r="B16" s="72"/>
      <c r="C16" s="73">
        <f t="shared" ref="C16:O16" si="4">SUM(C10:C15)</f>
        <v>0</v>
      </c>
      <c r="D16" s="73">
        <f t="shared" si="4"/>
        <v>0</v>
      </c>
      <c r="E16" s="73">
        <f t="shared" si="4"/>
        <v>0</v>
      </c>
      <c r="F16" s="73">
        <f t="shared" si="4"/>
        <v>100</v>
      </c>
      <c r="G16" s="73">
        <f t="shared" si="4"/>
        <v>100</v>
      </c>
      <c r="H16" s="73">
        <f t="shared" si="4"/>
        <v>0</v>
      </c>
      <c r="I16" s="73">
        <f t="shared" si="4"/>
        <v>0</v>
      </c>
      <c r="J16" s="73">
        <f t="shared" si="4"/>
        <v>100</v>
      </c>
      <c r="K16" s="73">
        <f t="shared" si="4"/>
        <v>100</v>
      </c>
      <c r="L16" s="73">
        <f t="shared" si="4"/>
        <v>100</v>
      </c>
      <c r="M16" s="73">
        <f t="shared" si="4"/>
        <v>100</v>
      </c>
      <c r="N16" s="73">
        <f t="shared" si="4"/>
        <v>0</v>
      </c>
      <c r="O16" s="73">
        <f t="shared" si="4"/>
        <v>600</v>
      </c>
    </row>
    <row r="17" spans="1:46" s="7" customFormat="1" ht="21.75" customHeight="1" x14ac:dyDescent="0.3">
      <c r="A17" s="3"/>
      <c r="B17" s="72"/>
      <c r="C17" s="4"/>
      <c r="D17" s="4"/>
      <c r="E17" s="4"/>
      <c r="F17" s="4"/>
      <c r="G17" s="4"/>
      <c r="H17" s="4"/>
      <c r="I17" s="4"/>
      <c r="J17" s="4"/>
      <c r="K17" s="4"/>
      <c r="L17" s="4"/>
      <c r="M17" s="4"/>
      <c r="N17" s="4"/>
      <c r="O17" s="4"/>
    </row>
    <row r="18" spans="1:46" ht="21.75" customHeight="1" x14ac:dyDescent="0.3">
      <c r="A18" s="70" t="s">
        <v>266</v>
      </c>
      <c r="B18" s="72"/>
      <c r="C18" s="4"/>
      <c r="D18" s="4"/>
      <c r="E18" s="4"/>
      <c r="F18" s="4"/>
      <c r="G18" s="4"/>
      <c r="H18" s="4"/>
      <c r="I18" s="4"/>
      <c r="J18" s="4"/>
      <c r="K18" s="4"/>
      <c r="L18" s="4"/>
      <c r="M18" s="4"/>
      <c r="N18" s="4"/>
      <c r="O18" s="4"/>
    </row>
    <row r="19" spans="1:46" ht="21.75" customHeight="1" x14ac:dyDescent="0.3">
      <c r="A19" s="11">
        <v>7056</v>
      </c>
      <c r="B19" s="71" t="s">
        <v>82</v>
      </c>
      <c r="C19" s="208"/>
      <c r="D19" s="208"/>
      <c r="E19" s="208"/>
      <c r="F19" s="208"/>
      <c r="G19" s="208"/>
      <c r="H19" s="208"/>
      <c r="I19" s="208"/>
      <c r="J19" s="208"/>
      <c r="K19" s="208"/>
      <c r="L19" s="208"/>
      <c r="M19" s="208"/>
      <c r="N19" s="208"/>
      <c r="O19" s="4">
        <f>SUM(C19:N19)</f>
        <v>0</v>
      </c>
      <c r="AA19" s="7" t="s">
        <v>190</v>
      </c>
      <c r="AB19" s="7" t="str">
        <f t="shared" ref="AB19:AB24" si="5">IF(A19="","",A19&amp;"-000000")</f>
        <v>7056-000000</v>
      </c>
      <c r="AC19" s="7">
        <v>952</v>
      </c>
      <c r="AD19" s="7" t="str">
        <f t="shared" ref="AD19:AD24" si="6">IF(LEN($O$1)=3,$O$1,IF(LEN($O$1)=2,0&amp;$O$1,IF(LEN($O$1)=1,0&amp;0&amp;$O$1,"ERROR")))</f>
        <v>035</v>
      </c>
      <c r="AE19" s="7"/>
      <c r="AF19" s="7"/>
      <c r="AG19" s="7">
        <v>110</v>
      </c>
      <c r="AH19" s="7" t="str">
        <f>Summary!$B$2</f>
        <v>USD</v>
      </c>
      <c r="AI19" s="7">
        <f t="shared" ref="AI19:AT24" si="7">IF(C19="",0,C19)</f>
        <v>0</v>
      </c>
      <c r="AJ19" s="7">
        <f t="shared" si="7"/>
        <v>0</v>
      </c>
      <c r="AK19" s="7">
        <f t="shared" si="7"/>
        <v>0</v>
      </c>
      <c r="AL19" s="7">
        <f t="shared" si="7"/>
        <v>0</v>
      </c>
      <c r="AM19" s="7">
        <f t="shared" si="7"/>
        <v>0</v>
      </c>
      <c r="AN19" s="7">
        <f t="shared" si="7"/>
        <v>0</v>
      </c>
      <c r="AO19" s="7">
        <f t="shared" si="7"/>
        <v>0</v>
      </c>
      <c r="AP19" s="7">
        <f t="shared" si="7"/>
        <v>0</v>
      </c>
      <c r="AQ19" s="7">
        <f t="shared" si="7"/>
        <v>0</v>
      </c>
      <c r="AR19" s="7">
        <f t="shared" si="7"/>
        <v>0</v>
      </c>
      <c r="AS19" s="7">
        <f t="shared" si="7"/>
        <v>0</v>
      </c>
      <c r="AT19" s="7">
        <f t="shared" si="7"/>
        <v>0</v>
      </c>
    </row>
    <row r="20" spans="1:46" ht="21.75" customHeight="1" x14ac:dyDescent="0.3">
      <c r="A20" s="11">
        <v>7060</v>
      </c>
      <c r="B20" s="71" t="s">
        <v>86</v>
      </c>
      <c r="C20" s="208"/>
      <c r="D20" s="208"/>
      <c r="E20" s="208"/>
      <c r="F20" s="208"/>
      <c r="G20" s="208"/>
      <c r="H20" s="208"/>
      <c r="I20" s="208"/>
      <c r="J20" s="208"/>
      <c r="K20" s="208"/>
      <c r="L20" s="208"/>
      <c r="M20" s="208"/>
      <c r="N20" s="208"/>
      <c r="O20" s="4">
        <f t="shared" ref="O20:O24" si="8">SUM(C20:N20)</f>
        <v>0</v>
      </c>
      <c r="AA20" s="7" t="s">
        <v>190</v>
      </c>
      <c r="AB20" s="7" t="str">
        <f t="shared" si="5"/>
        <v>7060-000000</v>
      </c>
      <c r="AC20" s="7">
        <v>952</v>
      </c>
      <c r="AD20" s="7" t="str">
        <f t="shared" si="6"/>
        <v>035</v>
      </c>
      <c r="AE20" s="7"/>
      <c r="AF20" s="7"/>
      <c r="AG20" s="7">
        <v>110</v>
      </c>
      <c r="AH20" s="7" t="str">
        <f>Summary!$B$2</f>
        <v>USD</v>
      </c>
      <c r="AI20" s="7">
        <f t="shared" si="7"/>
        <v>0</v>
      </c>
      <c r="AJ20" s="7">
        <f t="shared" si="7"/>
        <v>0</v>
      </c>
      <c r="AK20" s="7">
        <f t="shared" si="7"/>
        <v>0</v>
      </c>
      <c r="AL20" s="7">
        <f t="shared" si="7"/>
        <v>0</v>
      </c>
      <c r="AM20" s="7">
        <f t="shared" si="7"/>
        <v>0</v>
      </c>
      <c r="AN20" s="7">
        <f t="shared" si="7"/>
        <v>0</v>
      </c>
      <c r="AO20" s="7">
        <f t="shared" si="7"/>
        <v>0</v>
      </c>
      <c r="AP20" s="7">
        <f t="shared" si="7"/>
        <v>0</v>
      </c>
      <c r="AQ20" s="7">
        <f t="shared" si="7"/>
        <v>0</v>
      </c>
      <c r="AR20" s="7">
        <f t="shared" si="7"/>
        <v>0</v>
      </c>
      <c r="AS20" s="7">
        <f t="shared" si="7"/>
        <v>0</v>
      </c>
      <c r="AT20" s="7">
        <f t="shared" si="7"/>
        <v>0</v>
      </c>
    </row>
    <row r="21" spans="1:46" ht="21.75" customHeight="1" x14ac:dyDescent="0.3">
      <c r="A21" s="11">
        <v>7062</v>
      </c>
      <c r="B21" s="71" t="s">
        <v>88</v>
      </c>
      <c r="C21" s="208"/>
      <c r="D21" s="208"/>
      <c r="E21" s="208"/>
      <c r="F21" s="208">
        <v>100</v>
      </c>
      <c r="G21" s="208">
        <v>100</v>
      </c>
      <c r="H21" s="208"/>
      <c r="I21" s="208"/>
      <c r="J21" s="208">
        <v>125</v>
      </c>
      <c r="K21" s="208">
        <v>125</v>
      </c>
      <c r="L21" s="208">
        <v>125</v>
      </c>
      <c r="M21" s="208">
        <v>125</v>
      </c>
      <c r="N21" s="208">
        <v>125</v>
      </c>
      <c r="O21" s="4">
        <f t="shared" si="8"/>
        <v>825</v>
      </c>
      <c r="AA21" s="7" t="s">
        <v>190</v>
      </c>
      <c r="AB21" s="7" t="str">
        <f t="shared" si="5"/>
        <v>7062-000000</v>
      </c>
      <c r="AC21" s="7">
        <v>952</v>
      </c>
      <c r="AD21" s="7" t="str">
        <f t="shared" si="6"/>
        <v>035</v>
      </c>
      <c r="AE21" s="7"/>
      <c r="AF21" s="7"/>
      <c r="AG21" s="7">
        <v>110</v>
      </c>
      <c r="AH21" s="7" t="str">
        <f>Summary!$B$2</f>
        <v>USD</v>
      </c>
      <c r="AI21" s="7">
        <f t="shared" si="7"/>
        <v>0</v>
      </c>
      <c r="AJ21" s="7">
        <f t="shared" si="7"/>
        <v>0</v>
      </c>
      <c r="AK21" s="7">
        <f t="shared" si="7"/>
        <v>0</v>
      </c>
      <c r="AL21" s="7">
        <f t="shared" si="7"/>
        <v>100</v>
      </c>
      <c r="AM21" s="7">
        <f t="shared" si="7"/>
        <v>100</v>
      </c>
      <c r="AN21" s="7">
        <f t="shared" si="7"/>
        <v>0</v>
      </c>
      <c r="AO21" s="7">
        <f t="shared" si="7"/>
        <v>0</v>
      </c>
      <c r="AP21" s="7">
        <f t="shared" si="7"/>
        <v>125</v>
      </c>
      <c r="AQ21" s="7">
        <f t="shared" si="7"/>
        <v>125</v>
      </c>
      <c r="AR21" s="7">
        <f t="shared" si="7"/>
        <v>125</v>
      </c>
      <c r="AS21" s="7">
        <f t="shared" si="7"/>
        <v>125</v>
      </c>
      <c r="AT21" s="7">
        <f t="shared" si="7"/>
        <v>125</v>
      </c>
    </row>
    <row r="22" spans="1:46" ht="21.75" customHeight="1" x14ac:dyDescent="0.3">
      <c r="A22" s="11">
        <v>7064</v>
      </c>
      <c r="B22" s="71" t="s">
        <v>90</v>
      </c>
      <c r="C22" s="208"/>
      <c r="D22" s="208"/>
      <c r="E22" s="208"/>
      <c r="F22" s="208"/>
      <c r="G22" s="208"/>
      <c r="H22" s="208"/>
      <c r="I22" s="208"/>
      <c r="J22" s="208"/>
      <c r="K22" s="208"/>
      <c r="L22" s="208"/>
      <c r="M22" s="208"/>
      <c r="N22" s="208"/>
      <c r="O22" s="4">
        <f t="shared" si="8"/>
        <v>0</v>
      </c>
      <c r="AA22" s="7" t="s">
        <v>190</v>
      </c>
      <c r="AB22" s="7" t="str">
        <f t="shared" si="5"/>
        <v>7064-000000</v>
      </c>
      <c r="AC22" s="7">
        <v>952</v>
      </c>
      <c r="AD22" s="7" t="str">
        <f t="shared" si="6"/>
        <v>035</v>
      </c>
      <c r="AE22" s="7"/>
      <c r="AF22" s="7"/>
      <c r="AG22" s="7">
        <v>110</v>
      </c>
      <c r="AH22" s="7" t="str">
        <f>Summary!$B$2</f>
        <v>USD</v>
      </c>
      <c r="AI22" s="7">
        <f t="shared" si="7"/>
        <v>0</v>
      </c>
      <c r="AJ22" s="7">
        <f t="shared" si="7"/>
        <v>0</v>
      </c>
      <c r="AK22" s="7">
        <f t="shared" si="7"/>
        <v>0</v>
      </c>
      <c r="AL22" s="7">
        <f t="shared" si="7"/>
        <v>0</v>
      </c>
      <c r="AM22" s="7">
        <f t="shared" si="7"/>
        <v>0</v>
      </c>
      <c r="AN22" s="7">
        <f t="shared" si="7"/>
        <v>0</v>
      </c>
      <c r="AO22" s="7">
        <f t="shared" si="7"/>
        <v>0</v>
      </c>
      <c r="AP22" s="7">
        <f t="shared" si="7"/>
        <v>0</v>
      </c>
      <c r="AQ22" s="7">
        <f t="shared" si="7"/>
        <v>0</v>
      </c>
      <c r="AR22" s="7">
        <f t="shared" si="7"/>
        <v>0</v>
      </c>
      <c r="AS22" s="7">
        <f t="shared" si="7"/>
        <v>0</v>
      </c>
      <c r="AT22" s="7">
        <f t="shared" si="7"/>
        <v>0</v>
      </c>
    </row>
    <row r="23" spans="1:46" ht="21.75" customHeight="1" x14ac:dyDescent="0.3">
      <c r="A23" s="11">
        <v>7066</v>
      </c>
      <c r="B23" s="71" t="s">
        <v>92</v>
      </c>
      <c r="C23" s="208"/>
      <c r="D23" s="208"/>
      <c r="E23" s="208"/>
      <c r="F23" s="208"/>
      <c r="G23" s="208"/>
      <c r="H23" s="208"/>
      <c r="I23" s="208"/>
      <c r="J23" s="208"/>
      <c r="K23" s="208"/>
      <c r="L23" s="208"/>
      <c r="M23" s="208"/>
      <c r="N23" s="208"/>
      <c r="O23" s="4">
        <f t="shared" si="8"/>
        <v>0</v>
      </c>
      <c r="AA23" s="7" t="s">
        <v>190</v>
      </c>
      <c r="AB23" s="7" t="str">
        <f t="shared" si="5"/>
        <v>7066-000000</v>
      </c>
      <c r="AC23" s="7">
        <v>952</v>
      </c>
      <c r="AD23" s="7" t="str">
        <f t="shared" si="6"/>
        <v>035</v>
      </c>
      <c r="AE23" s="7"/>
      <c r="AF23" s="7"/>
      <c r="AG23" s="7">
        <v>110</v>
      </c>
      <c r="AH23" s="7" t="str">
        <f>Summary!$B$2</f>
        <v>USD</v>
      </c>
      <c r="AI23" s="7">
        <f t="shared" si="7"/>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1.75" customHeight="1" x14ac:dyDescent="0.3">
      <c r="A24" s="11">
        <v>7068</v>
      </c>
      <c r="B24" s="71" t="s">
        <v>94</v>
      </c>
      <c r="C24" s="10"/>
      <c r="D24" s="10"/>
      <c r="E24" s="10"/>
      <c r="F24" s="10"/>
      <c r="G24" s="10"/>
      <c r="H24" s="10"/>
      <c r="I24" s="10"/>
      <c r="J24" s="10"/>
      <c r="K24" s="10"/>
      <c r="L24" s="10"/>
      <c r="M24" s="10"/>
      <c r="N24" s="10"/>
      <c r="O24" s="4">
        <f t="shared" si="8"/>
        <v>0</v>
      </c>
      <c r="AA24" s="7" t="s">
        <v>190</v>
      </c>
      <c r="AB24" s="7" t="str">
        <f t="shared" si="5"/>
        <v>7068-000000</v>
      </c>
      <c r="AC24" s="7">
        <v>952</v>
      </c>
      <c r="AD24" s="7" t="str">
        <f t="shared" si="6"/>
        <v>035</v>
      </c>
      <c r="AE24" s="7"/>
      <c r="AF24" s="7"/>
      <c r="AG24" s="7">
        <v>110</v>
      </c>
      <c r="AH24" s="7" t="str">
        <f>Summary!$B$2</f>
        <v>USD</v>
      </c>
      <c r="AI24" s="7">
        <f t="shared" si="7"/>
        <v>0</v>
      </c>
      <c r="AJ24" s="7">
        <f t="shared" si="7"/>
        <v>0</v>
      </c>
      <c r="AK24" s="7">
        <f t="shared" si="7"/>
        <v>0</v>
      </c>
      <c r="AL24" s="7">
        <f t="shared" si="7"/>
        <v>0</v>
      </c>
      <c r="AM24" s="7">
        <f t="shared" si="7"/>
        <v>0</v>
      </c>
      <c r="AN24" s="7">
        <f t="shared" si="7"/>
        <v>0</v>
      </c>
      <c r="AO24" s="7">
        <f t="shared" si="7"/>
        <v>0</v>
      </c>
      <c r="AP24" s="7">
        <f t="shared" si="7"/>
        <v>0</v>
      </c>
      <c r="AQ24" s="7">
        <f t="shared" si="7"/>
        <v>0</v>
      </c>
      <c r="AR24" s="7">
        <f t="shared" si="7"/>
        <v>0</v>
      </c>
      <c r="AS24" s="7">
        <f t="shared" si="7"/>
        <v>0</v>
      </c>
      <c r="AT24" s="7">
        <f t="shared" si="7"/>
        <v>0</v>
      </c>
    </row>
    <row r="25" spans="1:46" ht="21.75" customHeight="1" x14ac:dyDescent="0.3">
      <c r="A25" s="70" t="s">
        <v>371</v>
      </c>
      <c r="B25" s="71"/>
      <c r="C25" s="73">
        <f t="shared" ref="C25:O25" si="9">SUM(C19:C24)</f>
        <v>0</v>
      </c>
      <c r="D25" s="73">
        <f t="shared" si="9"/>
        <v>0</v>
      </c>
      <c r="E25" s="73">
        <f t="shared" si="9"/>
        <v>0</v>
      </c>
      <c r="F25" s="73">
        <f t="shared" si="9"/>
        <v>100</v>
      </c>
      <c r="G25" s="73">
        <f t="shared" si="9"/>
        <v>100</v>
      </c>
      <c r="H25" s="73">
        <f t="shared" si="9"/>
        <v>0</v>
      </c>
      <c r="I25" s="73">
        <f t="shared" si="9"/>
        <v>0</v>
      </c>
      <c r="J25" s="73">
        <f t="shared" si="9"/>
        <v>125</v>
      </c>
      <c r="K25" s="73">
        <f t="shared" si="9"/>
        <v>125</v>
      </c>
      <c r="L25" s="73">
        <f t="shared" si="9"/>
        <v>125</v>
      </c>
      <c r="M25" s="73">
        <f t="shared" si="9"/>
        <v>125</v>
      </c>
      <c r="N25" s="73">
        <f t="shared" si="9"/>
        <v>125</v>
      </c>
      <c r="O25" s="73">
        <f t="shared" si="9"/>
        <v>825</v>
      </c>
    </row>
    <row r="26" spans="1:46" ht="21.75" customHeight="1" x14ac:dyDescent="0.3">
      <c r="A26" s="11"/>
      <c r="B26" s="71"/>
      <c r="C26" s="4"/>
      <c r="D26" s="4"/>
      <c r="E26" s="4"/>
      <c r="F26" s="4"/>
      <c r="G26" s="4"/>
      <c r="H26" s="4"/>
      <c r="I26" s="4"/>
      <c r="J26" s="4"/>
      <c r="K26" s="4"/>
      <c r="L26" s="4"/>
      <c r="M26" s="4"/>
      <c r="N26" s="4"/>
      <c r="O26" s="4"/>
    </row>
    <row r="27" spans="1:46" ht="21.75" customHeight="1" x14ac:dyDescent="0.3">
      <c r="A27" s="70" t="s">
        <v>265</v>
      </c>
      <c r="B27" s="72"/>
      <c r="C27" s="4"/>
      <c r="D27" s="4"/>
      <c r="E27" s="4"/>
      <c r="F27" s="4"/>
      <c r="G27" s="4"/>
      <c r="H27" s="4"/>
      <c r="I27" s="4"/>
      <c r="J27" s="4"/>
      <c r="K27" s="4"/>
      <c r="L27" s="4"/>
      <c r="M27" s="4"/>
      <c r="N27" s="4"/>
      <c r="O27" s="4"/>
    </row>
    <row r="28" spans="1:46" ht="21.75" customHeight="1" x14ac:dyDescent="0.3">
      <c r="A28" s="11">
        <v>7056</v>
      </c>
      <c r="B28" s="71" t="s">
        <v>82</v>
      </c>
      <c r="C28" s="209"/>
      <c r="D28" s="209"/>
      <c r="E28" s="209"/>
      <c r="F28" s="209"/>
      <c r="G28" s="209"/>
      <c r="H28" s="209"/>
      <c r="I28" s="209"/>
      <c r="J28" s="209"/>
      <c r="K28" s="209"/>
      <c r="L28" s="209"/>
      <c r="M28" s="209"/>
      <c r="N28" s="209"/>
      <c r="O28" s="4">
        <f>SUM(C28:N28)</f>
        <v>0</v>
      </c>
      <c r="AA28" s="7" t="s">
        <v>190</v>
      </c>
      <c r="AB28" s="7" t="str">
        <f t="shared" ref="AB28:AB33" si="10">IF(A28="","",A28&amp;"-000000")</f>
        <v>7056-000000</v>
      </c>
      <c r="AC28" s="7">
        <v>953</v>
      </c>
      <c r="AD28" s="7" t="str">
        <f t="shared" ref="AD28:AD33" si="11">IF(LEN($O$1)=3,$O$1,IF(LEN($O$1)=2,0&amp;$O$1,IF(LEN($O$1)=1,0&amp;0&amp;$O$1,"ERROR")))</f>
        <v>035</v>
      </c>
      <c r="AE28" s="7"/>
      <c r="AF28" s="7"/>
      <c r="AG28" s="7">
        <v>110</v>
      </c>
      <c r="AH28" s="7" t="str">
        <f>Summary!$B$2</f>
        <v>USD</v>
      </c>
      <c r="AI28" s="7">
        <f t="shared" ref="AI28:AT33" si="12">IF(C28="",0,C28)</f>
        <v>0</v>
      </c>
      <c r="AJ28" s="7">
        <f t="shared" si="12"/>
        <v>0</v>
      </c>
      <c r="AK28" s="7">
        <f t="shared" si="12"/>
        <v>0</v>
      </c>
      <c r="AL28" s="7">
        <f t="shared" si="12"/>
        <v>0</v>
      </c>
      <c r="AM28" s="7">
        <f t="shared" si="12"/>
        <v>0</v>
      </c>
      <c r="AN28" s="7">
        <f t="shared" si="12"/>
        <v>0</v>
      </c>
      <c r="AO28" s="7">
        <f t="shared" si="12"/>
        <v>0</v>
      </c>
      <c r="AP28" s="7">
        <f t="shared" si="12"/>
        <v>0</v>
      </c>
      <c r="AQ28" s="7">
        <f t="shared" si="12"/>
        <v>0</v>
      </c>
      <c r="AR28" s="7">
        <f t="shared" si="12"/>
        <v>0</v>
      </c>
      <c r="AS28" s="7">
        <f t="shared" si="12"/>
        <v>0</v>
      </c>
      <c r="AT28" s="7">
        <f t="shared" si="12"/>
        <v>0</v>
      </c>
    </row>
    <row r="29" spans="1:46" ht="21.75" customHeight="1" x14ac:dyDescent="0.3">
      <c r="A29" s="11">
        <v>7060</v>
      </c>
      <c r="B29" s="71" t="s">
        <v>86</v>
      </c>
      <c r="C29" s="209"/>
      <c r="D29" s="209"/>
      <c r="E29" s="209"/>
      <c r="F29" s="209"/>
      <c r="G29" s="209"/>
      <c r="H29" s="209"/>
      <c r="I29" s="209"/>
      <c r="J29" s="209"/>
      <c r="K29" s="209"/>
      <c r="L29" s="209"/>
      <c r="M29" s="209"/>
      <c r="N29" s="209"/>
      <c r="O29" s="4">
        <f t="shared" ref="O29:O33" si="13">SUM(C29:N29)</f>
        <v>0</v>
      </c>
      <c r="AA29" s="7" t="s">
        <v>190</v>
      </c>
      <c r="AB29" s="7" t="str">
        <f t="shared" si="10"/>
        <v>7060-000000</v>
      </c>
      <c r="AC29" s="7">
        <v>953</v>
      </c>
      <c r="AD29" s="7" t="str">
        <f t="shared" si="11"/>
        <v>035</v>
      </c>
      <c r="AE29" s="7"/>
      <c r="AF29" s="7"/>
      <c r="AG29" s="7">
        <v>110</v>
      </c>
      <c r="AH29" s="7" t="str">
        <f>Summary!$B$2</f>
        <v>USD</v>
      </c>
      <c r="AI29" s="7">
        <f t="shared" si="12"/>
        <v>0</v>
      </c>
      <c r="AJ29" s="7">
        <f t="shared" si="12"/>
        <v>0</v>
      </c>
      <c r="AK29" s="7">
        <f t="shared" si="12"/>
        <v>0</v>
      </c>
      <c r="AL29" s="7">
        <f t="shared" si="12"/>
        <v>0</v>
      </c>
      <c r="AM29" s="7">
        <f t="shared" si="12"/>
        <v>0</v>
      </c>
      <c r="AN29" s="7">
        <f t="shared" si="12"/>
        <v>0</v>
      </c>
      <c r="AO29" s="7">
        <f t="shared" si="12"/>
        <v>0</v>
      </c>
      <c r="AP29" s="7">
        <f t="shared" si="12"/>
        <v>0</v>
      </c>
      <c r="AQ29" s="7">
        <f t="shared" si="12"/>
        <v>0</v>
      </c>
      <c r="AR29" s="7">
        <f t="shared" si="12"/>
        <v>0</v>
      </c>
      <c r="AS29" s="7">
        <f t="shared" si="12"/>
        <v>0</v>
      </c>
      <c r="AT29" s="7">
        <f t="shared" si="12"/>
        <v>0</v>
      </c>
    </row>
    <row r="30" spans="1:46" ht="21.75" customHeight="1" x14ac:dyDescent="0.3">
      <c r="A30" s="11">
        <v>7062</v>
      </c>
      <c r="B30" s="71" t="s">
        <v>88</v>
      </c>
      <c r="C30" s="209"/>
      <c r="D30" s="209"/>
      <c r="E30" s="209"/>
      <c r="F30" s="209"/>
      <c r="G30" s="209"/>
      <c r="H30" s="209"/>
      <c r="I30" s="209"/>
      <c r="J30" s="209">
        <v>100</v>
      </c>
      <c r="K30" s="209">
        <v>100</v>
      </c>
      <c r="L30" s="209">
        <v>100</v>
      </c>
      <c r="M30" s="209">
        <v>100</v>
      </c>
      <c r="N30" s="209"/>
      <c r="O30" s="4">
        <f t="shared" si="13"/>
        <v>400</v>
      </c>
      <c r="AA30" s="7" t="s">
        <v>190</v>
      </c>
      <c r="AB30" s="7" t="str">
        <f t="shared" si="10"/>
        <v>7062-000000</v>
      </c>
      <c r="AC30" s="7">
        <v>953</v>
      </c>
      <c r="AD30" s="7" t="str">
        <f t="shared" si="11"/>
        <v>035</v>
      </c>
      <c r="AE30" s="7"/>
      <c r="AF30" s="7"/>
      <c r="AG30" s="7">
        <v>110</v>
      </c>
      <c r="AH30" s="7" t="str">
        <f>Summary!$B$2</f>
        <v>USD</v>
      </c>
      <c r="AI30" s="7">
        <f t="shared" si="12"/>
        <v>0</v>
      </c>
      <c r="AJ30" s="7">
        <f t="shared" si="12"/>
        <v>0</v>
      </c>
      <c r="AK30" s="7">
        <f t="shared" si="12"/>
        <v>0</v>
      </c>
      <c r="AL30" s="7">
        <f t="shared" si="12"/>
        <v>0</v>
      </c>
      <c r="AM30" s="7">
        <f t="shared" si="12"/>
        <v>0</v>
      </c>
      <c r="AN30" s="7">
        <f t="shared" si="12"/>
        <v>0</v>
      </c>
      <c r="AO30" s="7">
        <f t="shared" si="12"/>
        <v>0</v>
      </c>
      <c r="AP30" s="7">
        <f t="shared" si="12"/>
        <v>100</v>
      </c>
      <c r="AQ30" s="7">
        <f t="shared" si="12"/>
        <v>100</v>
      </c>
      <c r="AR30" s="7">
        <f t="shared" si="12"/>
        <v>100</v>
      </c>
      <c r="AS30" s="7">
        <f t="shared" si="12"/>
        <v>100</v>
      </c>
      <c r="AT30" s="7">
        <f t="shared" si="12"/>
        <v>0</v>
      </c>
    </row>
    <row r="31" spans="1:46" ht="21.75" customHeight="1" x14ac:dyDescent="0.3">
      <c r="A31" s="11">
        <v>7064</v>
      </c>
      <c r="B31" s="71" t="s">
        <v>90</v>
      </c>
      <c r="C31" s="209"/>
      <c r="D31" s="209"/>
      <c r="E31" s="209"/>
      <c r="F31" s="209"/>
      <c r="G31" s="209"/>
      <c r="H31" s="209"/>
      <c r="I31" s="209"/>
      <c r="J31" s="209"/>
      <c r="K31" s="209"/>
      <c r="L31" s="209"/>
      <c r="M31" s="209"/>
      <c r="N31" s="209"/>
      <c r="O31" s="4">
        <f t="shared" si="13"/>
        <v>0</v>
      </c>
      <c r="AA31" s="7" t="s">
        <v>190</v>
      </c>
      <c r="AB31" s="7" t="str">
        <f t="shared" si="10"/>
        <v>7064-000000</v>
      </c>
      <c r="AC31" s="7">
        <v>953</v>
      </c>
      <c r="AD31" s="7" t="str">
        <f t="shared" si="11"/>
        <v>035</v>
      </c>
      <c r="AE31" s="7"/>
      <c r="AF31" s="7"/>
      <c r="AG31" s="7">
        <v>110</v>
      </c>
      <c r="AH31" s="7" t="str">
        <f>Summary!$B$2</f>
        <v>USD</v>
      </c>
      <c r="AI31" s="7">
        <f t="shared" si="12"/>
        <v>0</v>
      </c>
      <c r="AJ31" s="7">
        <f t="shared" si="12"/>
        <v>0</v>
      </c>
      <c r="AK31" s="7">
        <f t="shared" si="12"/>
        <v>0</v>
      </c>
      <c r="AL31" s="7">
        <f t="shared" si="12"/>
        <v>0</v>
      </c>
      <c r="AM31" s="7">
        <f t="shared" si="12"/>
        <v>0</v>
      </c>
      <c r="AN31" s="7">
        <f t="shared" si="12"/>
        <v>0</v>
      </c>
      <c r="AO31" s="7">
        <f t="shared" si="12"/>
        <v>0</v>
      </c>
      <c r="AP31" s="7">
        <f t="shared" si="12"/>
        <v>0</v>
      </c>
      <c r="AQ31" s="7">
        <f t="shared" si="12"/>
        <v>0</v>
      </c>
      <c r="AR31" s="7">
        <f t="shared" si="12"/>
        <v>0</v>
      </c>
      <c r="AS31" s="7">
        <f t="shared" si="12"/>
        <v>0</v>
      </c>
      <c r="AT31" s="7">
        <f t="shared" si="12"/>
        <v>0</v>
      </c>
    </row>
    <row r="32" spans="1:46" ht="21.75" customHeight="1" x14ac:dyDescent="0.3">
      <c r="A32" s="11">
        <v>7066</v>
      </c>
      <c r="B32" s="71" t="s">
        <v>92</v>
      </c>
      <c r="C32" s="209"/>
      <c r="D32" s="209"/>
      <c r="E32" s="209"/>
      <c r="F32" s="209"/>
      <c r="G32" s="209"/>
      <c r="H32" s="209"/>
      <c r="I32" s="209"/>
      <c r="J32" s="209"/>
      <c r="K32" s="209"/>
      <c r="L32" s="209"/>
      <c r="M32" s="209"/>
      <c r="N32" s="209"/>
      <c r="O32" s="4">
        <f t="shared" si="13"/>
        <v>0</v>
      </c>
      <c r="AA32" s="7" t="s">
        <v>190</v>
      </c>
      <c r="AB32" s="7" t="str">
        <f t="shared" si="10"/>
        <v>7066-000000</v>
      </c>
      <c r="AC32" s="7">
        <v>953</v>
      </c>
      <c r="AD32" s="7" t="str">
        <f t="shared" si="11"/>
        <v>035</v>
      </c>
      <c r="AE32" s="7"/>
      <c r="AF32" s="7"/>
      <c r="AG32" s="7">
        <v>110</v>
      </c>
      <c r="AH32" s="7" t="str">
        <f>Summary!$B$2</f>
        <v>USD</v>
      </c>
      <c r="AI32" s="7">
        <f t="shared" si="12"/>
        <v>0</v>
      </c>
      <c r="AJ32" s="7">
        <f t="shared" si="12"/>
        <v>0</v>
      </c>
      <c r="AK32" s="7">
        <f t="shared" si="12"/>
        <v>0</v>
      </c>
      <c r="AL32" s="7">
        <f t="shared" si="12"/>
        <v>0</v>
      </c>
      <c r="AM32" s="7">
        <f t="shared" si="12"/>
        <v>0</v>
      </c>
      <c r="AN32" s="7">
        <f t="shared" si="12"/>
        <v>0</v>
      </c>
      <c r="AO32" s="7">
        <f t="shared" si="12"/>
        <v>0</v>
      </c>
      <c r="AP32" s="7">
        <f t="shared" si="12"/>
        <v>0</v>
      </c>
      <c r="AQ32" s="7">
        <f t="shared" si="12"/>
        <v>0</v>
      </c>
      <c r="AR32" s="7">
        <f t="shared" si="12"/>
        <v>0</v>
      </c>
      <c r="AS32" s="7">
        <f t="shared" si="12"/>
        <v>0</v>
      </c>
      <c r="AT32" s="7">
        <f t="shared" si="12"/>
        <v>0</v>
      </c>
    </row>
    <row r="33" spans="1:46" ht="21.75" customHeight="1" x14ac:dyDescent="0.3">
      <c r="A33" s="11">
        <v>7068</v>
      </c>
      <c r="B33" s="71" t="s">
        <v>94</v>
      </c>
      <c r="C33" s="209"/>
      <c r="D33" s="209"/>
      <c r="E33" s="209"/>
      <c r="F33" s="209"/>
      <c r="G33" s="209"/>
      <c r="H33" s="209"/>
      <c r="I33" s="209"/>
      <c r="J33" s="209"/>
      <c r="K33" s="209"/>
      <c r="L33" s="209"/>
      <c r="M33" s="209"/>
      <c r="N33" s="209"/>
      <c r="O33" s="4">
        <f t="shared" si="13"/>
        <v>0</v>
      </c>
      <c r="AA33" s="7" t="s">
        <v>190</v>
      </c>
      <c r="AB33" s="7" t="str">
        <f t="shared" si="10"/>
        <v>7068-000000</v>
      </c>
      <c r="AC33" s="7">
        <v>953</v>
      </c>
      <c r="AD33" s="7" t="str">
        <f t="shared" si="11"/>
        <v>035</v>
      </c>
      <c r="AE33" s="7"/>
      <c r="AF33" s="7"/>
      <c r="AG33" s="7">
        <v>110</v>
      </c>
      <c r="AH33" s="7" t="str">
        <f>Summary!$B$2</f>
        <v>USD</v>
      </c>
      <c r="AI33" s="7">
        <f t="shared" si="12"/>
        <v>0</v>
      </c>
      <c r="AJ33" s="7">
        <f t="shared" si="12"/>
        <v>0</v>
      </c>
      <c r="AK33" s="7">
        <f t="shared" si="12"/>
        <v>0</v>
      </c>
      <c r="AL33" s="7">
        <f t="shared" si="12"/>
        <v>0</v>
      </c>
      <c r="AM33" s="7">
        <f t="shared" si="12"/>
        <v>0</v>
      </c>
      <c r="AN33" s="7">
        <f t="shared" si="12"/>
        <v>0</v>
      </c>
      <c r="AO33" s="7">
        <f t="shared" si="12"/>
        <v>0</v>
      </c>
      <c r="AP33" s="7">
        <f t="shared" si="12"/>
        <v>0</v>
      </c>
      <c r="AQ33" s="7">
        <f t="shared" si="12"/>
        <v>0</v>
      </c>
      <c r="AR33" s="7">
        <f t="shared" si="12"/>
        <v>0</v>
      </c>
      <c r="AS33" s="7">
        <f t="shared" si="12"/>
        <v>0</v>
      </c>
      <c r="AT33" s="7">
        <f t="shared" si="12"/>
        <v>0</v>
      </c>
    </row>
    <row r="34" spans="1:46" ht="21.75" customHeight="1" x14ac:dyDescent="0.3">
      <c r="A34" s="70" t="s">
        <v>372</v>
      </c>
      <c r="B34" s="71"/>
      <c r="C34" s="73">
        <f t="shared" ref="C34:O34" si="14">SUM(C28:C33)</f>
        <v>0</v>
      </c>
      <c r="D34" s="73">
        <f t="shared" si="14"/>
        <v>0</v>
      </c>
      <c r="E34" s="73">
        <f t="shared" si="14"/>
        <v>0</v>
      </c>
      <c r="F34" s="73">
        <f t="shared" si="14"/>
        <v>0</v>
      </c>
      <c r="G34" s="73">
        <f t="shared" si="14"/>
        <v>0</v>
      </c>
      <c r="H34" s="73">
        <f t="shared" si="14"/>
        <v>0</v>
      </c>
      <c r="I34" s="73">
        <f t="shared" si="14"/>
        <v>0</v>
      </c>
      <c r="J34" s="73">
        <f t="shared" si="14"/>
        <v>100</v>
      </c>
      <c r="K34" s="73">
        <f t="shared" si="14"/>
        <v>100</v>
      </c>
      <c r="L34" s="73">
        <f t="shared" si="14"/>
        <v>100</v>
      </c>
      <c r="M34" s="73">
        <f t="shared" si="14"/>
        <v>100</v>
      </c>
      <c r="N34" s="73">
        <f t="shared" si="14"/>
        <v>0</v>
      </c>
      <c r="O34" s="73">
        <f t="shared" si="14"/>
        <v>400</v>
      </c>
    </row>
    <row r="35" spans="1:46" ht="21.75" customHeight="1" x14ac:dyDescent="0.3">
      <c r="A35" s="11"/>
      <c r="B35" s="71"/>
      <c r="C35" s="4"/>
      <c r="D35" s="4"/>
      <c r="E35" s="4"/>
      <c r="F35" s="4"/>
      <c r="G35" s="4"/>
      <c r="H35" s="4"/>
      <c r="I35" s="4"/>
      <c r="J35" s="4"/>
      <c r="K35" s="4"/>
      <c r="L35" s="4"/>
      <c r="M35" s="4"/>
      <c r="N35" s="4"/>
      <c r="O35" s="4"/>
    </row>
    <row r="36" spans="1:46" ht="21.75" customHeight="1" x14ac:dyDescent="0.3">
      <c r="A36" s="70" t="s">
        <v>267</v>
      </c>
      <c r="B36" s="72"/>
      <c r="C36" s="4"/>
      <c r="D36" s="4"/>
      <c r="E36" s="4"/>
      <c r="F36" s="4"/>
      <c r="G36" s="4"/>
      <c r="H36" s="4"/>
      <c r="I36" s="4"/>
      <c r="J36" s="4"/>
      <c r="K36" s="4"/>
      <c r="L36" s="4"/>
      <c r="M36" s="4"/>
      <c r="N36" s="4"/>
      <c r="O36" s="4"/>
    </row>
    <row r="37" spans="1:46" ht="21.75" customHeight="1" x14ac:dyDescent="0.3">
      <c r="A37" s="11">
        <v>7060</v>
      </c>
      <c r="B37" s="71" t="s">
        <v>86</v>
      </c>
      <c r="C37" s="210"/>
      <c r="D37" s="210"/>
      <c r="E37" s="210"/>
      <c r="F37" s="210"/>
      <c r="G37" s="210"/>
      <c r="H37" s="210"/>
      <c r="I37" s="210"/>
      <c r="J37" s="210"/>
      <c r="K37" s="210"/>
      <c r="L37" s="210"/>
      <c r="M37" s="210"/>
      <c r="N37" s="210"/>
      <c r="O37" s="4">
        <f t="shared" ref="O37:O41" si="15">SUM(C37:N37)</f>
        <v>0</v>
      </c>
      <c r="AA37" s="7" t="s">
        <v>190</v>
      </c>
      <c r="AB37" s="7" t="str">
        <f t="shared" ref="AB37:AB41" si="16">IF(A37="","",A37&amp;"-000000")</f>
        <v>7060-000000</v>
      </c>
      <c r="AC37" s="7">
        <v>954</v>
      </c>
      <c r="AD37" s="7" t="str">
        <f t="shared" ref="AD37:AD41" si="17">IF(LEN($O$1)=3,$O$1,IF(LEN($O$1)=2,0&amp;$O$1,IF(LEN($O$1)=1,0&amp;0&amp;$O$1,"ERROR")))</f>
        <v>035</v>
      </c>
      <c r="AE37" s="7"/>
      <c r="AF37" s="7"/>
      <c r="AG37" s="7">
        <v>110</v>
      </c>
      <c r="AH37" s="7" t="str">
        <f>Summary!$B$2</f>
        <v>USD</v>
      </c>
      <c r="AI37" s="7">
        <f t="shared" ref="AI37:AT41" si="18">IF(C37="",0,C37)</f>
        <v>0</v>
      </c>
      <c r="AJ37" s="7">
        <f t="shared" si="18"/>
        <v>0</v>
      </c>
      <c r="AK37" s="7">
        <f t="shared" si="18"/>
        <v>0</v>
      </c>
      <c r="AL37" s="7">
        <f t="shared" si="18"/>
        <v>0</v>
      </c>
      <c r="AM37" s="7">
        <f t="shared" si="18"/>
        <v>0</v>
      </c>
      <c r="AN37" s="7">
        <f t="shared" si="18"/>
        <v>0</v>
      </c>
      <c r="AO37" s="7">
        <f t="shared" si="18"/>
        <v>0</v>
      </c>
      <c r="AP37" s="7">
        <f t="shared" si="18"/>
        <v>0</v>
      </c>
      <c r="AQ37" s="7">
        <f t="shared" si="18"/>
        <v>0</v>
      </c>
      <c r="AR37" s="7">
        <f t="shared" si="18"/>
        <v>0</v>
      </c>
      <c r="AS37" s="7">
        <f t="shared" si="18"/>
        <v>0</v>
      </c>
      <c r="AT37" s="7">
        <f t="shared" si="18"/>
        <v>0</v>
      </c>
    </row>
    <row r="38" spans="1:46" ht="21.75" customHeight="1" x14ac:dyDescent="0.3">
      <c r="A38" s="11">
        <v>7062</v>
      </c>
      <c r="B38" s="71" t="s">
        <v>88</v>
      </c>
      <c r="C38" s="210"/>
      <c r="D38" s="210"/>
      <c r="E38" s="210"/>
      <c r="F38" s="210"/>
      <c r="G38" s="210"/>
      <c r="H38" s="210"/>
      <c r="I38" s="210"/>
      <c r="J38" s="210"/>
      <c r="K38" s="210"/>
      <c r="L38" s="210"/>
      <c r="M38" s="210"/>
      <c r="N38" s="210"/>
      <c r="O38" s="4">
        <f t="shared" si="15"/>
        <v>0</v>
      </c>
      <c r="AA38" s="7" t="s">
        <v>190</v>
      </c>
      <c r="AB38" s="7" t="str">
        <f t="shared" si="16"/>
        <v>7062-000000</v>
      </c>
      <c r="AC38" s="7">
        <v>954</v>
      </c>
      <c r="AD38" s="7" t="str">
        <f t="shared" si="17"/>
        <v>035</v>
      </c>
      <c r="AE38" s="7"/>
      <c r="AF38" s="7"/>
      <c r="AG38" s="7">
        <v>110</v>
      </c>
      <c r="AH38" s="7" t="str">
        <f>Summary!$B$2</f>
        <v>USD</v>
      </c>
      <c r="AI38" s="7">
        <f t="shared" si="18"/>
        <v>0</v>
      </c>
      <c r="AJ38" s="7">
        <f t="shared" si="18"/>
        <v>0</v>
      </c>
      <c r="AK38" s="7">
        <f t="shared" si="18"/>
        <v>0</v>
      </c>
      <c r="AL38" s="7">
        <f t="shared" si="18"/>
        <v>0</v>
      </c>
      <c r="AM38" s="7">
        <f t="shared" si="18"/>
        <v>0</v>
      </c>
      <c r="AN38" s="7">
        <f t="shared" si="18"/>
        <v>0</v>
      </c>
      <c r="AO38" s="7">
        <f t="shared" si="18"/>
        <v>0</v>
      </c>
      <c r="AP38" s="7">
        <f t="shared" si="18"/>
        <v>0</v>
      </c>
      <c r="AQ38" s="7">
        <f t="shared" si="18"/>
        <v>0</v>
      </c>
      <c r="AR38" s="7">
        <f t="shared" si="18"/>
        <v>0</v>
      </c>
      <c r="AS38" s="7">
        <f t="shared" si="18"/>
        <v>0</v>
      </c>
      <c r="AT38" s="7">
        <f t="shared" si="18"/>
        <v>0</v>
      </c>
    </row>
    <row r="39" spans="1:46" ht="21.75" customHeight="1" x14ac:dyDescent="0.3">
      <c r="A39" s="11">
        <v>7064</v>
      </c>
      <c r="B39" s="71" t="s">
        <v>90</v>
      </c>
      <c r="C39" s="210"/>
      <c r="D39" s="210"/>
      <c r="E39" s="210"/>
      <c r="F39" s="210"/>
      <c r="G39" s="210"/>
      <c r="H39" s="210"/>
      <c r="I39" s="210"/>
      <c r="J39" s="210"/>
      <c r="K39" s="210"/>
      <c r="L39" s="210"/>
      <c r="M39" s="210"/>
      <c r="N39" s="210"/>
      <c r="O39" s="4">
        <f t="shared" si="15"/>
        <v>0</v>
      </c>
      <c r="AA39" s="7" t="s">
        <v>190</v>
      </c>
      <c r="AB39" s="7" t="str">
        <f t="shared" si="16"/>
        <v>7064-000000</v>
      </c>
      <c r="AC39" s="7">
        <v>954</v>
      </c>
      <c r="AD39" s="7" t="str">
        <f t="shared" si="17"/>
        <v>035</v>
      </c>
      <c r="AE39" s="7"/>
      <c r="AF39" s="7"/>
      <c r="AG39" s="7">
        <v>110</v>
      </c>
      <c r="AH39" s="7" t="str">
        <f>Summary!$B$2</f>
        <v>USD</v>
      </c>
      <c r="AI39" s="7">
        <f t="shared" si="18"/>
        <v>0</v>
      </c>
      <c r="AJ39" s="7">
        <f t="shared" si="18"/>
        <v>0</v>
      </c>
      <c r="AK39" s="7">
        <f t="shared" si="18"/>
        <v>0</v>
      </c>
      <c r="AL39" s="7">
        <f t="shared" si="18"/>
        <v>0</v>
      </c>
      <c r="AM39" s="7">
        <f t="shared" si="18"/>
        <v>0</v>
      </c>
      <c r="AN39" s="7">
        <f t="shared" si="18"/>
        <v>0</v>
      </c>
      <c r="AO39" s="7">
        <f t="shared" si="18"/>
        <v>0</v>
      </c>
      <c r="AP39" s="7">
        <f t="shared" si="18"/>
        <v>0</v>
      </c>
      <c r="AQ39" s="7">
        <f t="shared" si="18"/>
        <v>0</v>
      </c>
      <c r="AR39" s="7">
        <f t="shared" si="18"/>
        <v>0</v>
      </c>
      <c r="AS39" s="7">
        <f t="shared" si="18"/>
        <v>0</v>
      </c>
      <c r="AT39" s="7">
        <f t="shared" si="18"/>
        <v>0</v>
      </c>
    </row>
    <row r="40" spans="1:46" ht="21.75" customHeight="1" x14ac:dyDescent="0.3">
      <c r="A40" s="11">
        <v>7066</v>
      </c>
      <c r="B40" s="71" t="s">
        <v>92</v>
      </c>
      <c r="C40" s="210"/>
      <c r="D40" s="210"/>
      <c r="E40" s="210"/>
      <c r="F40" s="210"/>
      <c r="G40" s="210"/>
      <c r="H40" s="210"/>
      <c r="I40" s="210"/>
      <c r="J40" s="210"/>
      <c r="K40" s="210"/>
      <c r="L40" s="210"/>
      <c r="M40" s="210"/>
      <c r="N40" s="210"/>
      <c r="O40" s="4">
        <f t="shared" si="15"/>
        <v>0</v>
      </c>
      <c r="AA40" s="7" t="s">
        <v>190</v>
      </c>
      <c r="AB40" s="7" t="str">
        <f t="shared" si="16"/>
        <v>7066-000000</v>
      </c>
      <c r="AC40" s="7">
        <v>954</v>
      </c>
      <c r="AD40" s="7" t="str">
        <f t="shared" si="17"/>
        <v>035</v>
      </c>
      <c r="AE40" s="7"/>
      <c r="AF40" s="7"/>
      <c r="AG40" s="7">
        <v>110</v>
      </c>
      <c r="AH40" s="7" t="str">
        <f>Summary!$B$2</f>
        <v>USD</v>
      </c>
      <c r="AI40" s="7">
        <f t="shared" si="18"/>
        <v>0</v>
      </c>
      <c r="AJ40" s="7">
        <f t="shared" si="18"/>
        <v>0</v>
      </c>
      <c r="AK40" s="7">
        <f t="shared" si="18"/>
        <v>0</v>
      </c>
      <c r="AL40" s="7">
        <f t="shared" si="18"/>
        <v>0</v>
      </c>
      <c r="AM40" s="7">
        <f t="shared" si="18"/>
        <v>0</v>
      </c>
      <c r="AN40" s="7">
        <f t="shared" si="18"/>
        <v>0</v>
      </c>
      <c r="AO40" s="7">
        <f t="shared" si="18"/>
        <v>0</v>
      </c>
      <c r="AP40" s="7">
        <f t="shared" si="18"/>
        <v>0</v>
      </c>
      <c r="AQ40" s="7">
        <f t="shared" si="18"/>
        <v>0</v>
      </c>
      <c r="AR40" s="7">
        <f t="shared" si="18"/>
        <v>0</v>
      </c>
      <c r="AS40" s="7">
        <f t="shared" si="18"/>
        <v>0</v>
      </c>
      <c r="AT40" s="7">
        <f t="shared" si="18"/>
        <v>0</v>
      </c>
    </row>
    <row r="41" spans="1:46" ht="21.75" customHeight="1" x14ac:dyDescent="0.3">
      <c r="A41" s="11">
        <v>7068</v>
      </c>
      <c r="B41" s="71" t="s">
        <v>94</v>
      </c>
      <c r="C41" s="10"/>
      <c r="D41" s="10"/>
      <c r="E41" s="10"/>
      <c r="F41" s="10"/>
      <c r="G41" s="10"/>
      <c r="H41" s="10"/>
      <c r="I41" s="10"/>
      <c r="J41" s="10"/>
      <c r="K41" s="10"/>
      <c r="L41" s="10"/>
      <c r="M41" s="10"/>
      <c r="N41" s="10"/>
      <c r="O41" s="4">
        <f t="shared" si="15"/>
        <v>0</v>
      </c>
      <c r="AA41" s="7" t="s">
        <v>190</v>
      </c>
      <c r="AB41" s="7" t="str">
        <f t="shared" si="16"/>
        <v>7068-000000</v>
      </c>
      <c r="AC41" s="7">
        <v>954</v>
      </c>
      <c r="AD41" s="7" t="str">
        <f t="shared" si="17"/>
        <v>035</v>
      </c>
      <c r="AE41" s="7"/>
      <c r="AF41" s="7"/>
      <c r="AG41" s="7">
        <v>110</v>
      </c>
      <c r="AH41" s="7" t="str">
        <f>Summary!$B$2</f>
        <v>USD</v>
      </c>
      <c r="AI41" s="7">
        <f t="shared" si="18"/>
        <v>0</v>
      </c>
      <c r="AJ41" s="7">
        <f t="shared" si="18"/>
        <v>0</v>
      </c>
      <c r="AK41" s="7">
        <f t="shared" si="18"/>
        <v>0</v>
      </c>
      <c r="AL41" s="7">
        <f t="shared" si="18"/>
        <v>0</v>
      </c>
      <c r="AM41" s="7">
        <f t="shared" si="18"/>
        <v>0</v>
      </c>
      <c r="AN41" s="7">
        <f t="shared" si="18"/>
        <v>0</v>
      </c>
      <c r="AO41" s="7">
        <f t="shared" si="18"/>
        <v>0</v>
      </c>
      <c r="AP41" s="7">
        <f t="shared" si="18"/>
        <v>0</v>
      </c>
      <c r="AQ41" s="7">
        <f t="shared" si="18"/>
        <v>0</v>
      </c>
      <c r="AR41" s="7">
        <f t="shared" si="18"/>
        <v>0</v>
      </c>
      <c r="AS41" s="7">
        <f t="shared" si="18"/>
        <v>0</v>
      </c>
      <c r="AT41" s="7">
        <f t="shared" si="18"/>
        <v>0</v>
      </c>
    </row>
    <row r="42" spans="1:46" ht="21.75" customHeight="1" x14ac:dyDescent="0.3">
      <c r="A42" s="70" t="s">
        <v>373</v>
      </c>
      <c r="B42" s="71"/>
      <c r="C42" s="73">
        <f t="shared" ref="C42:O42" si="19">SUM(C37:C41)</f>
        <v>0</v>
      </c>
      <c r="D42" s="73">
        <f t="shared" si="19"/>
        <v>0</v>
      </c>
      <c r="E42" s="73">
        <f t="shared" si="19"/>
        <v>0</v>
      </c>
      <c r="F42" s="73">
        <f t="shared" si="19"/>
        <v>0</v>
      </c>
      <c r="G42" s="73">
        <f t="shared" si="19"/>
        <v>0</v>
      </c>
      <c r="H42" s="73">
        <f t="shared" si="19"/>
        <v>0</v>
      </c>
      <c r="I42" s="73">
        <f t="shared" si="19"/>
        <v>0</v>
      </c>
      <c r="J42" s="73">
        <f t="shared" si="19"/>
        <v>0</v>
      </c>
      <c r="K42" s="73">
        <f t="shared" si="19"/>
        <v>0</v>
      </c>
      <c r="L42" s="73">
        <f t="shared" si="19"/>
        <v>0</v>
      </c>
      <c r="M42" s="73">
        <f t="shared" si="19"/>
        <v>0</v>
      </c>
      <c r="N42" s="73">
        <f t="shared" si="19"/>
        <v>0</v>
      </c>
      <c r="O42" s="73">
        <f t="shared" si="19"/>
        <v>0</v>
      </c>
    </row>
    <row r="43" spans="1:46" ht="21.75" customHeight="1" x14ac:dyDescent="0.3">
      <c r="A43" s="11"/>
      <c r="B43" s="71"/>
      <c r="C43" s="74"/>
      <c r="D43" s="74"/>
      <c r="E43" s="74"/>
      <c r="F43" s="74"/>
      <c r="G43" s="74"/>
      <c r="H43" s="74"/>
      <c r="I43" s="74"/>
      <c r="J43" s="74"/>
      <c r="K43" s="74"/>
      <c r="L43" s="74"/>
      <c r="M43" s="74"/>
      <c r="N43" s="74"/>
      <c r="O43" s="74"/>
    </row>
    <row r="44" spans="1:46" ht="21.75" customHeight="1" x14ac:dyDescent="0.3">
      <c r="A44" s="70" t="s">
        <v>269</v>
      </c>
      <c r="B44" s="72"/>
      <c r="C44" s="4"/>
      <c r="D44" s="4"/>
      <c r="E44" s="4"/>
      <c r="F44" s="4"/>
      <c r="G44" s="4"/>
      <c r="H44" s="4"/>
      <c r="I44" s="4"/>
      <c r="J44" s="4"/>
      <c r="K44" s="4"/>
      <c r="L44" s="4"/>
      <c r="M44" s="4"/>
      <c r="N44" s="4"/>
      <c r="O44" s="4"/>
    </row>
    <row r="45" spans="1:46" ht="21.75" customHeight="1" x14ac:dyDescent="0.3">
      <c r="A45" s="11">
        <v>7060</v>
      </c>
      <c r="B45" s="71" t="s">
        <v>86</v>
      </c>
      <c r="C45" s="211"/>
      <c r="D45" s="211"/>
      <c r="E45" s="211"/>
      <c r="F45" s="211"/>
      <c r="G45" s="211"/>
      <c r="H45" s="211"/>
      <c r="I45" s="211"/>
      <c r="J45" s="211"/>
      <c r="K45" s="211"/>
      <c r="L45" s="211"/>
      <c r="M45" s="211"/>
      <c r="N45" s="211"/>
      <c r="O45" s="4">
        <f t="shared" ref="O45:O49" si="20">SUM(C45:N45)</f>
        <v>0</v>
      </c>
      <c r="AA45" s="7" t="s">
        <v>190</v>
      </c>
      <c r="AB45" s="7" t="str">
        <f t="shared" ref="AB45:AB49" si="21">IF(A45="","",A45&amp;"-000000")</f>
        <v>7060-000000</v>
      </c>
      <c r="AC45" s="7">
        <v>955</v>
      </c>
      <c r="AD45" s="7" t="str">
        <f t="shared" ref="AD45:AD49" si="22">IF(LEN($O$1)=3,$O$1,IF(LEN($O$1)=2,0&amp;$O$1,IF(LEN($O$1)=1,0&amp;0&amp;$O$1,"ERROR")))</f>
        <v>035</v>
      </c>
      <c r="AE45" s="7"/>
      <c r="AF45" s="7"/>
      <c r="AG45" s="7">
        <v>110</v>
      </c>
      <c r="AH45" s="7" t="str">
        <f>Summary!$B$2</f>
        <v>USD</v>
      </c>
      <c r="AI45" s="7">
        <f t="shared" ref="AI45:AI49" si="23">IF(C45="",0,C45)</f>
        <v>0</v>
      </c>
      <c r="AJ45" s="7">
        <f t="shared" ref="AJ45:AJ49" si="24">IF(D45="",0,D45)</f>
        <v>0</v>
      </c>
      <c r="AK45" s="7">
        <f t="shared" ref="AK45:AK49" si="25">IF(E45="",0,E45)</f>
        <v>0</v>
      </c>
      <c r="AL45" s="7">
        <f t="shared" ref="AL45:AL49" si="26">IF(F45="",0,F45)</f>
        <v>0</v>
      </c>
      <c r="AM45" s="7">
        <f t="shared" ref="AM45:AM49" si="27">IF(G45="",0,G45)</f>
        <v>0</v>
      </c>
      <c r="AN45" s="7">
        <f t="shared" ref="AN45:AN49" si="28">IF(H45="",0,H45)</f>
        <v>0</v>
      </c>
      <c r="AO45" s="7">
        <f t="shared" ref="AO45:AO49" si="29">IF(I45="",0,I45)</f>
        <v>0</v>
      </c>
      <c r="AP45" s="7">
        <f t="shared" ref="AP45:AP49" si="30">IF(J45="",0,J45)</f>
        <v>0</v>
      </c>
      <c r="AQ45" s="7">
        <f t="shared" ref="AQ45:AQ49" si="31">IF(K45="",0,K45)</f>
        <v>0</v>
      </c>
      <c r="AR45" s="7">
        <f t="shared" ref="AR45:AR49" si="32">IF(L45="",0,L45)</f>
        <v>0</v>
      </c>
      <c r="AS45" s="7">
        <f t="shared" ref="AS45:AS49" si="33">IF(M45="",0,M45)</f>
        <v>0</v>
      </c>
      <c r="AT45" s="7">
        <f t="shared" ref="AT45:AT49" si="34">IF(N45="",0,N45)</f>
        <v>0</v>
      </c>
    </row>
    <row r="46" spans="1:46" ht="21.75" customHeight="1" x14ac:dyDescent="0.3">
      <c r="A46" s="11">
        <v>7062</v>
      </c>
      <c r="B46" s="71" t="s">
        <v>88</v>
      </c>
      <c r="C46" s="211"/>
      <c r="D46" s="211"/>
      <c r="E46" s="211"/>
      <c r="F46" s="211"/>
      <c r="G46" s="211"/>
      <c r="H46" s="211"/>
      <c r="I46" s="211"/>
      <c r="J46" s="211"/>
      <c r="K46" s="211">
        <v>15</v>
      </c>
      <c r="L46" s="211">
        <v>15</v>
      </c>
      <c r="M46" s="211"/>
      <c r="N46" s="211"/>
      <c r="O46" s="4">
        <f t="shared" si="20"/>
        <v>30</v>
      </c>
      <c r="AA46" s="7" t="s">
        <v>190</v>
      </c>
      <c r="AB46" s="7" t="str">
        <f t="shared" si="21"/>
        <v>7062-000000</v>
      </c>
      <c r="AC46" s="7">
        <v>955</v>
      </c>
      <c r="AD46" s="7" t="str">
        <f t="shared" si="22"/>
        <v>035</v>
      </c>
      <c r="AE46" s="7"/>
      <c r="AF46" s="7"/>
      <c r="AG46" s="7">
        <v>110</v>
      </c>
      <c r="AH46" s="7" t="str">
        <f>Summary!$B$2</f>
        <v>USD</v>
      </c>
      <c r="AI46" s="7">
        <f t="shared" si="23"/>
        <v>0</v>
      </c>
      <c r="AJ46" s="7">
        <f t="shared" si="24"/>
        <v>0</v>
      </c>
      <c r="AK46" s="7">
        <f t="shared" si="25"/>
        <v>0</v>
      </c>
      <c r="AL46" s="7">
        <f t="shared" si="26"/>
        <v>0</v>
      </c>
      <c r="AM46" s="7">
        <f t="shared" si="27"/>
        <v>0</v>
      </c>
      <c r="AN46" s="7">
        <f t="shared" si="28"/>
        <v>0</v>
      </c>
      <c r="AO46" s="7">
        <f t="shared" si="29"/>
        <v>0</v>
      </c>
      <c r="AP46" s="7">
        <f t="shared" si="30"/>
        <v>0</v>
      </c>
      <c r="AQ46" s="7">
        <f t="shared" si="31"/>
        <v>15</v>
      </c>
      <c r="AR46" s="7">
        <f t="shared" si="32"/>
        <v>15</v>
      </c>
      <c r="AS46" s="7">
        <f t="shared" si="33"/>
        <v>0</v>
      </c>
      <c r="AT46" s="7">
        <f t="shared" si="34"/>
        <v>0</v>
      </c>
    </row>
    <row r="47" spans="1:46" ht="21.75" customHeight="1" x14ac:dyDescent="0.3">
      <c r="A47" s="11">
        <v>7064</v>
      </c>
      <c r="B47" s="71" t="s">
        <v>90</v>
      </c>
      <c r="C47" s="211"/>
      <c r="D47" s="211"/>
      <c r="E47" s="211"/>
      <c r="F47" s="211"/>
      <c r="G47" s="211"/>
      <c r="H47" s="211"/>
      <c r="I47" s="211"/>
      <c r="J47" s="211"/>
      <c r="K47" s="211"/>
      <c r="L47" s="211"/>
      <c r="M47" s="211"/>
      <c r="N47" s="211"/>
      <c r="O47" s="4">
        <f t="shared" si="20"/>
        <v>0</v>
      </c>
      <c r="AA47" s="7" t="s">
        <v>190</v>
      </c>
      <c r="AB47" s="7" t="str">
        <f t="shared" si="21"/>
        <v>7064-000000</v>
      </c>
      <c r="AC47" s="7">
        <v>955</v>
      </c>
      <c r="AD47" s="7" t="str">
        <f t="shared" si="22"/>
        <v>035</v>
      </c>
      <c r="AE47" s="7"/>
      <c r="AF47" s="7"/>
      <c r="AG47" s="7">
        <v>110</v>
      </c>
      <c r="AH47" s="7" t="str">
        <f>Summary!$B$2</f>
        <v>USD</v>
      </c>
      <c r="AI47" s="7">
        <f t="shared" si="23"/>
        <v>0</v>
      </c>
      <c r="AJ47" s="7">
        <f t="shared" si="24"/>
        <v>0</v>
      </c>
      <c r="AK47" s="7">
        <f t="shared" si="25"/>
        <v>0</v>
      </c>
      <c r="AL47" s="7">
        <f t="shared" si="26"/>
        <v>0</v>
      </c>
      <c r="AM47" s="7">
        <f t="shared" si="27"/>
        <v>0</v>
      </c>
      <c r="AN47" s="7">
        <f t="shared" si="28"/>
        <v>0</v>
      </c>
      <c r="AO47" s="7">
        <f t="shared" si="29"/>
        <v>0</v>
      </c>
      <c r="AP47" s="7">
        <f t="shared" si="30"/>
        <v>0</v>
      </c>
      <c r="AQ47" s="7">
        <f t="shared" si="31"/>
        <v>0</v>
      </c>
      <c r="AR47" s="7">
        <f t="shared" si="32"/>
        <v>0</v>
      </c>
      <c r="AS47" s="7">
        <f t="shared" si="33"/>
        <v>0</v>
      </c>
      <c r="AT47" s="7">
        <f t="shared" si="34"/>
        <v>0</v>
      </c>
    </row>
    <row r="48" spans="1:46" ht="21.75" customHeight="1" x14ac:dyDescent="0.3">
      <c r="A48" s="11">
        <v>7066</v>
      </c>
      <c r="B48" s="71" t="s">
        <v>92</v>
      </c>
      <c r="C48" s="10"/>
      <c r="D48" s="10"/>
      <c r="E48" s="10"/>
      <c r="F48" s="10"/>
      <c r="G48" s="10"/>
      <c r="H48" s="10"/>
      <c r="I48" s="10"/>
      <c r="J48" s="10"/>
      <c r="K48" s="10"/>
      <c r="L48" s="10"/>
      <c r="M48" s="10"/>
      <c r="N48" s="10"/>
      <c r="O48" s="4">
        <f t="shared" si="20"/>
        <v>0</v>
      </c>
      <c r="AA48" s="7" t="s">
        <v>190</v>
      </c>
      <c r="AB48" s="7" t="str">
        <f t="shared" si="21"/>
        <v>7066-000000</v>
      </c>
      <c r="AC48" s="7">
        <v>955</v>
      </c>
      <c r="AD48" s="7" t="str">
        <f t="shared" si="22"/>
        <v>035</v>
      </c>
      <c r="AE48" s="7"/>
      <c r="AF48" s="7"/>
      <c r="AG48" s="7">
        <v>110</v>
      </c>
      <c r="AH48" s="7" t="str">
        <f>Summary!$B$2</f>
        <v>USD</v>
      </c>
      <c r="AI48" s="7">
        <f t="shared" si="23"/>
        <v>0</v>
      </c>
      <c r="AJ48" s="7">
        <f t="shared" si="24"/>
        <v>0</v>
      </c>
      <c r="AK48" s="7">
        <f t="shared" si="25"/>
        <v>0</v>
      </c>
      <c r="AL48" s="7">
        <f t="shared" si="26"/>
        <v>0</v>
      </c>
      <c r="AM48" s="7">
        <f t="shared" si="27"/>
        <v>0</v>
      </c>
      <c r="AN48" s="7">
        <f t="shared" si="28"/>
        <v>0</v>
      </c>
      <c r="AO48" s="7">
        <f t="shared" si="29"/>
        <v>0</v>
      </c>
      <c r="AP48" s="7">
        <f t="shared" si="30"/>
        <v>0</v>
      </c>
      <c r="AQ48" s="7">
        <f t="shared" si="31"/>
        <v>0</v>
      </c>
      <c r="AR48" s="7">
        <f t="shared" si="32"/>
        <v>0</v>
      </c>
      <c r="AS48" s="7">
        <f t="shared" si="33"/>
        <v>0</v>
      </c>
      <c r="AT48" s="7">
        <f t="shared" si="34"/>
        <v>0</v>
      </c>
    </row>
    <row r="49" spans="1:46" ht="21.75" customHeight="1" x14ac:dyDescent="0.3">
      <c r="A49" s="11">
        <v>7068</v>
      </c>
      <c r="B49" s="71" t="s">
        <v>94</v>
      </c>
      <c r="C49" s="10"/>
      <c r="D49" s="10"/>
      <c r="E49" s="10"/>
      <c r="F49" s="10"/>
      <c r="G49" s="10"/>
      <c r="H49" s="10"/>
      <c r="I49" s="10"/>
      <c r="J49" s="10"/>
      <c r="K49" s="10"/>
      <c r="L49" s="10"/>
      <c r="M49" s="10"/>
      <c r="N49" s="10"/>
      <c r="O49" s="4">
        <f t="shared" si="20"/>
        <v>0</v>
      </c>
      <c r="AA49" s="7" t="s">
        <v>190</v>
      </c>
      <c r="AB49" s="7" t="str">
        <f t="shared" si="21"/>
        <v>7068-000000</v>
      </c>
      <c r="AC49" s="7">
        <v>955</v>
      </c>
      <c r="AD49" s="7" t="str">
        <f t="shared" si="22"/>
        <v>035</v>
      </c>
      <c r="AE49" s="7"/>
      <c r="AF49" s="7"/>
      <c r="AG49" s="7">
        <v>110</v>
      </c>
      <c r="AH49" s="7" t="str">
        <f>Summary!$B$2</f>
        <v>USD</v>
      </c>
      <c r="AI49" s="7">
        <f t="shared" si="23"/>
        <v>0</v>
      </c>
      <c r="AJ49" s="7">
        <f t="shared" si="24"/>
        <v>0</v>
      </c>
      <c r="AK49" s="7">
        <f t="shared" si="25"/>
        <v>0</v>
      </c>
      <c r="AL49" s="7">
        <f t="shared" si="26"/>
        <v>0</v>
      </c>
      <c r="AM49" s="7">
        <f t="shared" si="27"/>
        <v>0</v>
      </c>
      <c r="AN49" s="7">
        <f t="shared" si="28"/>
        <v>0</v>
      </c>
      <c r="AO49" s="7">
        <f t="shared" si="29"/>
        <v>0</v>
      </c>
      <c r="AP49" s="7">
        <f t="shared" si="30"/>
        <v>0</v>
      </c>
      <c r="AQ49" s="7">
        <f t="shared" si="31"/>
        <v>0</v>
      </c>
      <c r="AR49" s="7">
        <f t="shared" si="32"/>
        <v>0</v>
      </c>
      <c r="AS49" s="7">
        <f t="shared" si="33"/>
        <v>0</v>
      </c>
      <c r="AT49" s="7">
        <f t="shared" si="34"/>
        <v>0</v>
      </c>
    </row>
    <row r="50" spans="1:46" ht="21.75" customHeight="1" x14ac:dyDescent="0.3">
      <c r="A50" s="70" t="s">
        <v>374</v>
      </c>
      <c r="B50" s="71"/>
      <c r="C50" s="73">
        <f t="shared" ref="C50:O50" si="35">SUM(C45:C49)</f>
        <v>0</v>
      </c>
      <c r="D50" s="73">
        <f t="shared" si="35"/>
        <v>0</v>
      </c>
      <c r="E50" s="73">
        <f t="shared" si="35"/>
        <v>0</v>
      </c>
      <c r="F50" s="73">
        <f t="shared" si="35"/>
        <v>0</v>
      </c>
      <c r="G50" s="73">
        <f t="shared" si="35"/>
        <v>0</v>
      </c>
      <c r="H50" s="73">
        <f t="shared" si="35"/>
        <v>0</v>
      </c>
      <c r="I50" s="73">
        <f t="shared" si="35"/>
        <v>0</v>
      </c>
      <c r="J50" s="73">
        <f t="shared" si="35"/>
        <v>0</v>
      </c>
      <c r="K50" s="73">
        <f t="shared" si="35"/>
        <v>15</v>
      </c>
      <c r="L50" s="73">
        <f t="shared" si="35"/>
        <v>15</v>
      </c>
      <c r="M50" s="73">
        <f t="shared" si="35"/>
        <v>0</v>
      </c>
      <c r="N50" s="73">
        <f t="shared" si="35"/>
        <v>0</v>
      </c>
      <c r="O50" s="73">
        <f t="shared" si="35"/>
        <v>30</v>
      </c>
    </row>
    <row r="51" spans="1:46" ht="21.75" customHeight="1" x14ac:dyDescent="0.3">
      <c r="A51" s="11"/>
      <c r="B51" s="71"/>
      <c r="C51" s="4"/>
      <c r="D51" s="4"/>
      <c r="E51" s="4"/>
      <c r="F51" s="4"/>
      <c r="G51" s="4"/>
      <c r="H51" s="4"/>
      <c r="I51" s="4"/>
      <c r="J51" s="4"/>
      <c r="K51" s="4"/>
      <c r="L51" s="4"/>
      <c r="M51" s="4"/>
      <c r="N51" s="4"/>
      <c r="O51" s="4"/>
    </row>
    <row r="52" spans="1:46" ht="21.75" customHeight="1" x14ac:dyDescent="0.3">
      <c r="A52" s="70" t="s">
        <v>270</v>
      </c>
      <c r="B52" s="72"/>
      <c r="C52" s="4"/>
      <c r="D52" s="4"/>
      <c r="E52" s="4"/>
      <c r="F52" s="4"/>
      <c r="G52" s="4"/>
      <c r="H52" s="4"/>
      <c r="I52" s="4"/>
      <c r="J52" s="4"/>
      <c r="K52" s="4"/>
      <c r="L52" s="4"/>
      <c r="M52" s="4"/>
      <c r="N52" s="4"/>
      <c r="O52" s="4"/>
      <c r="P52" s="7"/>
      <c r="Q52" s="7"/>
      <c r="R52" s="7"/>
      <c r="S52" s="7"/>
    </row>
    <row r="53" spans="1:46" ht="21.75" customHeight="1" x14ac:dyDescent="0.3">
      <c r="A53" s="11">
        <v>7060</v>
      </c>
      <c r="B53" s="71" t="s">
        <v>86</v>
      </c>
      <c r="C53" s="212"/>
      <c r="D53" s="212"/>
      <c r="E53" s="212"/>
      <c r="F53" s="212"/>
      <c r="G53" s="212"/>
      <c r="H53" s="212"/>
      <c r="I53" s="212"/>
      <c r="J53" s="212"/>
      <c r="K53" s="212"/>
      <c r="L53" s="212"/>
      <c r="M53" s="212"/>
      <c r="N53" s="212"/>
      <c r="O53" s="4">
        <f t="shared" ref="O53:O57" si="36">SUM(C53:N53)</f>
        <v>0</v>
      </c>
      <c r="AA53" s="7" t="s">
        <v>190</v>
      </c>
      <c r="AB53" s="7" t="str">
        <f t="shared" ref="AB53:AB57" si="37">IF(A53="","",A53&amp;"-000000")</f>
        <v>7060-000000</v>
      </c>
      <c r="AC53" s="7">
        <v>956</v>
      </c>
      <c r="AD53" s="7" t="str">
        <f t="shared" ref="AD53:AD57" si="38">IF(LEN($O$1)=3,$O$1,IF(LEN($O$1)=2,0&amp;$O$1,IF(LEN($O$1)=1,0&amp;0&amp;$O$1,"ERROR")))</f>
        <v>035</v>
      </c>
      <c r="AE53" s="7"/>
      <c r="AF53" s="7"/>
      <c r="AG53" s="7">
        <v>110</v>
      </c>
      <c r="AH53" s="7" t="str">
        <f>Summary!$B$2</f>
        <v>USD</v>
      </c>
      <c r="AI53" s="7">
        <f t="shared" ref="AI53:AI57" si="39">IF(C53="",0,C53)</f>
        <v>0</v>
      </c>
      <c r="AJ53" s="7">
        <f t="shared" ref="AJ53:AJ57" si="40">IF(D53="",0,D53)</f>
        <v>0</v>
      </c>
      <c r="AK53" s="7">
        <f t="shared" ref="AK53:AK57" si="41">IF(E53="",0,E53)</f>
        <v>0</v>
      </c>
      <c r="AL53" s="7">
        <f t="shared" ref="AL53:AL57" si="42">IF(F53="",0,F53)</f>
        <v>0</v>
      </c>
      <c r="AM53" s="7">
        <f t="shared" ref="AM53:AM57" si="43">IF(G53="",0,G53)</f>
        <v>0</v>
      </c>
      <c r="AN53" s="7">
        <f t="shared" ref="AN53:AN57" si="44">IF(H53="",0,H53)</f>
        <v>0</v>
      </c>
      <c r="AO53" s="7">
        <f t="shared" ref="AO53:AO57" si="45">IF(I53="",0,I53)</f>
        <v>0</v>
      </c>
      <c r="AP53" s="7">
        <f t="shared" ref="AP53:AP57" si="46">IF(J53="",0,J53)</f>
        <v>0</v>
      </c>
      <c r="AQ53" s="7">
        <f t="shared" ref="AQ53:AQ57" si="47">IF(K53="",0,K53)</f>
        <v>0</v>
      </c>
      <c r="AR53" s="7">
        <f t="shared" ref="AR53:AR57" si="48">IF(L53="",0,L53)</f>
        <v>0</v>
      </c>
      <c r="AS53" s="7">
        <f t="shared" ref="AS53:AS57" si="49">IF(M53="",0,M53)</f>
        <v>0</v>
      </c>
      <c r="AT53" s="7">
        <f t="shared" ref="AT53:AT57" si="50">IF(N53="",0,N53)</f>
        <v>0</v>
      </c>
    </row>
    <row r="54" spans="1:46" ht="21.75" customHeight="1" x14ac:dyDescent="0.3">
      <c r="A54" s="11">
        <v>7062</v>
      </c>
      <c r="B54" s="71" t="s">
        <v>88</v>
      </c>
      <c r="C54" s="212"/>
      <c r="D54" s="212"/>
      <c r="E54" s="212"/>
      <c r="F54" s="212"/>
      <c r="G54" s="212"/>
      <c r="H54" s="212"/>
      <c r="I54" s="212"/>
      <c r="J54" s="212"/>
      <c r="K54" s="212">
        <v>15</v>
      </c>
      <c r="L54" s="212">
        <v>15</v>
      </c>
      <c r="M54" s="212"/>
      <c r="N54" s="212"/>
      <c r="O54" s="4">
        <f t="shared" si="36"/>
        <v>30</v>
      </c>
      <c r="AA54" s="7" t="s">
        <v>190</v>
      </c>
      <c r="AB54" s="7" t="str">
        <f t="shared" si="37"/>
        <v>7062-000000</v>
      </c>
      <c r="AC54" s="7">
        <v>956</v>
      </c>
      <c r="AD54" s="7" t="str">
        <f t="shared" si="38"/>
        <v>035</v>
      </c>
      <c r="AE54" s="7"/>
      <c r="AF54" s="7"/>
      <c r="AG54" s="7">
        <v>110</v>
      </c>
      <c r="AH54" s="7" t="str">
        <f>Summary!$B$2</f>
        <v>USD</v>
      </c>
      <c r="AI54" s="7">
        <f t="shared" si="39"/>
        <v>0</v>
      </c>
      <c r="AJ54" s="7">
        <f t="shared" si="40"/>
        <v>0</v>
      </c>
      <c r="AK54" s="7">
        <f t="shared" si="41"/>
        <v>0</v>
      </c>
      <c r="AL54" s="7">
        <f t="shared" si="42"/>
        <v>0</v>
      </c>
      <c r="AM54" s="7">
        <f t="shared" si="43"/>
        <v>0</v>
      </c>
      <c r="AN54" s="7">
        <f t="shared" si="44"/>
        <v>0</v>
      </c>
      <c r="AO54" s="7">
        <f t="shared" si="45"/>
        <v>0</v>
      </c>
      <c r="AP54" s="7">
        <f t="shared" si="46"/>
        <v>0</v>
      </c>
      <c r="AQ54" s="7">
        <f t="shared" si="47"/>
        <v>15</v>
      </c>
      <c r="AR54" s="7">
        <f t="shared" si="48"/>
        <v>15</v>
      </c>
      <c r="AS54" s="7">
        <f t="shared" si="49"/>
        <v>0</v>
      </c>
      <c r="AT54" s="7">
        <f t="shared" si="50"/>
        <v>0</v>
      </c>
    </row>
    <row r="55" spans="1:46" ht="21.75" customHeight="1" x14ac:dyDescent="0.3">
      <c r="A55" s="11">
        <v>7064</v>
      </c>
      <c r="B55" s="71" t="s">
        <v>90</v>
      </c>
      <c r="C55" s="212"/>
      <c r="D55" s="212"/>
      <c r="E55" s="212"/>
      <c r="F55" s="212"/>
      <c r="G55" s="212"/>
      <c r="H55" s="212"/>
      <c r="I55" s="212"/>
      <c r="J55" s="212"/>
      <c r="K55" s="212"/>
      <c r="L55" s="212"/>
      <c r="M55" s="212"/>
      <c r="N55" s="212"/>
      <c r="O55" s="4">
        <f t="shared" si="36"/>
        <v>0</v>
      </c>
      <c r="AA55" s="7" t="s">
        <v>190</v>
      </c>
      <c r="AB55" s="7" t="str">
        <f t="shared" si="37"/>
        <v>7064-000000</v>
      </c>
      <c r="AC55" s="7">
        <v>956</v>
      </c>
      <c r="AD55" s="7" t="str">
        <f t="shared" si="38"/>
        <v>035</v>
      </c>
      <c r="AE55" s="7"/>
      <c r="AF55" s="7"/>
      <c r="AG55" s="7">
        <v>110</v>
      </c>
      <c r="AH55" s="7" t="str">
        <f>Summary!$B$2</f>
        <v>USD</v>
      </c>
      <c r="AI55" s="7">
        <f t="shared" si="39"/>
        <v>0</v>
      </c>
      <c r="AJ55" s="7">
        <f t="shared" si="40"/>
        <v>0</v>
      </c>
      <c r="AK55" s="7">
        <f t="shared" si="41"/>
        <v>0</v>
      </c>
      <c r="AL55" s="7">
        <f t="shared" si="42"/>
        <v>0</v>
      </c>
      <c r="AM55" s="7">
        <f t="shared" si="43"/>
        <v>0</v>
      </c>
      <c r="AN55" s="7">
        <f t="shared" si="44"/>
        <v>0</v>
      </c>
      <c r="AO55" s="7">
        <f t="shared" si="45"/>
        <v>0</v>
      </c>
      <c r="AP55" s="7">
        <f t="shared" si="46"/>
        <v>0</v>
      </c>
      <c r="AQ55" s="7">
        <f t="shared" si="47"/>
        <v>0</v>
      </c>
      <c r="AR55" s="7">
        <f t="shared" si="48"/>
        <v>0</v>
      </c>
      <c r="AS55" s="7">
        <f t="shared" si="49"/>
        <v>0</v>
      </c>
      <c r="AT55" s="7">
        <f t="shared" si="50"/>
        <v>0</v>
      </c>
    </row>
    <row r="56" spans="1:46" ht="21.75" customHeight="1" x14ac:dyDescent="0.3">
      <c r="A56" s="11">
        <v>7066</v>
      </c>
      <c r="B56" s="71" t="s">
        <v>92</v>
      </c>
      <c r="C56" s="212"/>
      <c r="D56" s="212"/>
      <c r="E56" s="212"/>
      <c r="F56" s="212"/>
      <c r="G56" s="212"/>
      <c r="H56" s="212"/>
      <c r="I56" s="212"/>
      <c r="J56" s="212"/>
      <c r="K56" s="212"/>
      <c r="L56" s="212"/>
      <c r="M56" s="212"/>
      <c r="N56" s="212"/>
      <c r="O56" s="4">
        <f t="shared" si="36"/>
        <v>0</v>
      </c>
      <c r="AA56" s="7" t="s">
        <v>190</v>
      </c>
      <c r="AB56" s="7" t="str">
        <f t="shared" si="37"/>
        <v>7066-000000</v>
      </c>
      <c r="AC56" s="7">
        <v>956</v>
      </c>
      <c r="AD56" s="7" t="str">
        <f t="shared" si="38"/>
        <v>035</v>
      </c>
      <c r="AE56" s="7"/>
      <c r="AF56" s="7"/>
      <c r="AG56" s="7">
        <v>110</v>
      </c>
      <c r="AH56" s="7" t="str">
        <f>Summary!$B$2</f>
        <v>USD</v>
      </c>
      <c r="AI56" s="7">
        <f t="shared" si="39"/>
        <v>0</v>
      </c>
      <c r="AJ56" s="7">
        <f t="shared" si="40"/>
        <v>0</v>
      </c>
      <c r="AK56" s="7">
        <f t="shared" si="41"/>
        <v>0</v>
      </c>
      <c r="AL56" s="7">
        <f t="shared" si="42"/>
        <v>0</v>
      </c>
      <c r="AM56" s="7">
        <f t="shared" si="43"/>
        <v>0</v>
      </c>
      <c r="AN56" s="7">
        <f t="shared" si="44"/>
        <v>0</v>
      </c>
      <c r="AO56" s="7">
        <f t="shared" si="45"/>
        <v>0</v>
      </c>
      <c r="AP56" s="7">
        <f t="shared" si="46"/>
        <v>0</v>
      </c>
      <c r="AQ56" s="7">
        <f t="shared" si="47"/>
        <v>0</v>
      </c>
      <c r="AR56" s="7">
        <f t="shared" si="48"/>
        <v>0</v>
      </c>
      <c r="AS56" s="7">
        <f t="shared" si="49"/>
        <v>0</v>
      </c>
      <c r="AT56" s="7">
        <f t="shared" si="50"/>
        <v>0</v>
      </c>
    </row>
    <row r="57" spans="1:46" ht="21.75" customHeight="1" x14ac:dyDescent="0.3">
      <c r="A57" s="11">
        <v>7068</v>
      </c>
      <c r="B57" s="71" t="s">
        <v>94</v>
      </c>
      <c r="C57" s="10"/>
      <c r="D57" s="10"/>
      <c r="E57" s="10"/>
      <c r="F57" s="10"/>
      <c r="G57" s="10"/>
      <c r="H57" s="10"/>
      <c r="I57" s="10"/>
      <c r="J57" s="10"/>
      <c r="K57" s="10"/>
      <c r="L57" s="10"/>
      <c r="M57" s="10"/>
      <c r="N57" s="10"/>
      <c r="O57" s="4">
        <f t="shared" si="36"/>
        <v>0</v>
      </c>
      <c r="AA57" s="7" t="s">
        <v>190</v>
      </c>
      <c r="AB57" s="7" t="str">
        <f t="shared" si="37"/>
        <v>7068-000000</v>
      </c>
      <c r="AC57" s="7">
        <v>956</v>
      </c>
      <c r="AD57" s="7" t="str">
        <f t="shared" si="38"/>
        <v>035</v>
      </c>
      <c r="AE57" s="7"/>
      <c r="AF57" s="7"/>
      <c r="AG57" s="7">
        <v>110</v>
      </c>
      <c r="AH57" s="7" t="str">
        <f>Summary!$B$2</f>
        <v>USD</v>
      </c>
      <c r="AI57" s="7">
        <f t="shared" si="39"/>
        <v>0</v>
      </c>
      <c r="AJ57" s="7">
        <f t="shared" si="40"/>
        <v>0</v>
      </c>
      <c r="AK57" s="7">
        <f t="shared" si="41"/>
        <v>0</v>
      </c>
      <c r="AL57" s="7">
        <f t="shared" si="42"/>
        <v>0</v>
      </c>
      <c r="AM57" s="7">
        <f t="shared" si="43"/>
        <v>0</v>
      </c>
      <c r="AN57" s="7">
        <f t="shared" si="44"/>
        <v>0</v>
      </c>
      <c r="AO57" s="7">
        <f t="shared" si="45"/>
        <v>0</v>
      </c>
      <c r="AP57" s="7">
        <f t="shared" si="46"/>
        <v>0</v>
      </c>
      <c r="AQ57" s="7">
        <f t="shared" si="47"/>
        <v>0</v>
      </c>
      <c r="AR57" s="7">
        <f t="shared" si="48"/>
        <v>0</v>
      </c>
      <c r="AS57" s="7">
        <f t="shared" si="49"/>
        <v>0</v>
      </c>
      <c r="AT57" s="7">
        <f t="shared" si="50"/>
        <v>0</v>
      </c>
    </row>
    <row r="58" spans="1:46" ht="21.75" customHeight="1" x14ac:dyDescent="0.3">
      <c r="A58" s="70" t="s">
        <v>375</v>
      </c>
      <c r="B58" s="71"/>
      <c r="C58" s="73">
        <f t="shared" ref="C58:O58" si="51">SUM(C53:C57)</f>
        <v>0</v>
      </c>
      <c r="D58" s="73">
        <f t="shared" si="51"/>
        <v>0</v>
      </c>
      <c r="E58" s="73">
        <f t="shared" si="51"/>
        <v>0</v>
      </c>
      <c r="F58" s="73">
        <f t="shared" si="51"/>
        <v>0</v>
      </c>
      <c r="G58" s="73">
        <f t="shared" si="51"/>
        <v>0</v>
      </c>
      <c r="H58" s="73">
        <f t="shared" si="51"/>
        <v>0</v>
      </c>
      <c r="I58" s="73">
        <f t="shared" si="51"/>
        <v>0</v>
      </c>
      <c r="J58" s="73">
        <f t="shared" si="51"/>
        <v>0</v>
      </c>
      <c r="K58" s="73">
        <f t="shared" si="51"/>
        <v>15</v>
      </c>
      <c r="L58" s="73">
        <f t="shared" si="51"/>
        <v>15</v>
      </c>
      <c r="M58" s="73">
        <f t="shared" si="51"/>
        <v>0</v>
      </c>
      <c r="N58" s="73">
        <f t="shared" si="51"/>
        <v>0</v>
      </c>
      <c r="O58" s="73">
        <f t="shared" si="51"/>
        <v>30</v>
      </c>
    </row>
    <row r="59" spans="1:46" ht="21.75" customHeight="1" x14ac:dyDescent="0.3">
      <c r="A59" s="11"/>
      <c r="B59" s="71"/>
      <c r="C59" s="74"/>
      <c r="D59" s="74"/>
      <c r="E59" s="74"/>
      <c r="F59" s="74"/>
      <c r="G59" s="74"/>
      <c r="H59" s="74"/>
      <c r="I59" s="74"/>
      <c r="J59" s="74"/>
      <c r="K59" s="74"/>
      <c r="L59" s="74"/>
      <c r="M59" s="74"/>
      <c r="N59" s="74"/>
      <c r="O59" s="74"/>
    </row>
    <row r="60" spans="1:46" ht="21.75" customHeight="1" x14ac:dyDescent="0.3">
      <c r="A60" s="70" t="s">
        <v>271</v>
      </c>
      <c r="B60" s="72"/>
      <c r="C60" s="4"/>
      <c r="D60" s="4"/>
      <c r="E60" s="4"/>
      <c r="F60" s="4"/>
      <c r="G60" s="4"/>
      <c r="H60" s="4"/>
      <c r="I60" s="4"/>
      <c r="J60" s="4"/>
      <c r="K60" s="4"/>
      <c r="L60" s="4"/>
      <c r="M60" s="4"/>
      <c r="N60" s="4"/>
      <c r="O60" s="4"/>
    </row>
    <row r="61" spans="1:46" ht="21.75" customHeight="1" x14ac:dyDescent="0.3">
      <c r="A61" s="11">
        <v>7060</v>
      </c>
      <c r="B61" s="71" t="s">
        <v>86</v>
      </c>
      <c r="C61" s="213"/>
      <c r="D61" s="213"/>
      <c r="E61" s="213"/>
      <c r="F61" s="213"/>
      <c r="G61" s="213"/>
      <c r="H61" s="213"/>
      <c r="I61" s="213"/>
      <c r="J61" s="213"/>
      <c r="K61" s="213"/>
      <c r="L61" s="213"/>
      <c r="M61" s="213"/>
      <c r="N61" s="213"/>
      <c r="O61" s="4">
        <f t="shared" ref="O61:O65" si="52">SUM(C61:N61)</f>
        <v>0</v>
      </c>
      <c r="AA61" s="7" t="s">
        <v>190</v>
      </c>
      <c r="AB61" s="7" t="str">
        <f t="shared" ref="AB61:AB65" si="53">IF(A61="","",A61&amp;"-000000")</f>
        <v>7060-000000</v>
      </c>
      <c r="AC61" s="7">
        <v>957</v>
      </c>
      <c r="AD61" s="7" t="str">
        <f t="shared" ref="AD61:AD65" si="54">IF(LEN($O$1)=3,$O$1,IF(LEN($O$1)=2,0&amp;$O$1,IF(LEN($O$1)=1,0&amp;0&amp;$O$1,"ERROR")))</f>
        <v>035</v>
      </c>
      <c r="AE61" s="7"/>
      <c r="AF61" s="7"/>
      <c r="AG61" s="7">
        <v>110</v>
      </c>
      <c r="AH61" s="7" t="str">
        <f>Summary!$B$2</f>
        <v>USD</v>
      </c>
      <c r="AI61" s="7">
        <f t="shared" ref="AI61:AI65" si="55">IF(C61="",0,C61)</f>
        <v>0</v>
      </c>
      <c r="AJ61" s="7">
        <f t="shared" ref="AJ61:AJ65" si="56">IF(D61="",0,D61)</f>
        <v>0</v>
      </c>
      <c r="AK61" s="7">
        <f t="shared" ref="AK61:AK65" si="57">IF(E61="",0,E61)</f>
        <v>0</v>
      </c>
      <c r="AL61" s="7">
        <f t="shared" ref="AL61:AL65" si="58">IF(F61="",0,F61)</f>
        <v>0</v>
      </c>
      <c r="AM61" s="7">
        <f t="shared" ref="AM61:AM65" si="59">IF(G61="",0,G61)</f>
        <v>0</v>
      </c>
      <c r="AN61" s="7">
        <f t="shared" ref="AN61:AN65" si="60">IF(H61="",0,H61)</f>
        <v>0</v>
      </c>
      <c r="AO61" s="7">
        <f t="shared" ref="AO61:AO65" si="61">IF(I61="",0,I61)</f>
        <v>0</v>
      </c>
      <c r="AP61" s="7">
        <f t="shared" ref="AP61:AP65" si="62">IF(J61="",0,J61)</f>
        <v>0</v>
      </c>
      <c r="AQ61" s="7">
        <f t="shared" ref="AQ61:AQ65" si="63">IF(K61="",0,K61)</f>
        <v>0</v>
      </c>
      <c r="AR61" s="7">
        <f t="shared" ref="AR61:AR65" si="64">IF(L61="",0,L61)</f>
        <v>0</v>
      </c>
      <c r="AS61" s="7">
        <f t="shared" ref="AS61:AS65" si="65">IF(M61="",0,M61)</f>
        <v>0</v>
      </c>
      <c r="AT61" s="7">
        <f t="shared" ref="AT61:AT65" si="66">IF(N61="",0,N61)</f>
        <v>0</v>
      </c>
    </row>
    <row r="62" spans="1:46" ht="21.75" customHeight="1" x14ac:dyDescent="0.3">
      <c r="A62" s="11">
        <v>7062</v>
      </c>
      <c r="B62" s="71" t="s">
        <v>88</v>
      </c>
      <c r="C62" s="213"/>
      <c r="D62" s="213"/>
      <c r="E62" s="213"/>
      <c r="F62" s="213"/>
      <c r="G62" s="213"/>
      <c r="H62" s="213"/>
      <c r="I62" s="213"/>
      <c r="J62" s="213"/>
      <c r="K62" s="213">
        <v>175</v>
      </c>
      <c r="L62" s="213">
        <v>175</v>
      </c>
      <c r="M62" s="213"/>
      <c r="N62" s="213"/>
      <c r="O62" s="4">
        <f t="shared" si="52"/>
        <v>350</v>
      </c>
      <c r="AA62" s="7" t="s">
        <v>190</v>
      </c>
      <c r="AB62" s="7" t="str">
        <f t="shared" si="53"/>
        <v>7062-000000</v>
      </c>
      <c r="AC62" s="7">
        <v>957</v>
      </c>
      <c r="AD62" s="7" t="str">
        <f t="shared" si="54"/>
        <v>035</v>
      </c>
      <c r="AE62" s="7"/>
      <c r="AF62" s="7"/>
      <c r="AG62" s="7">
        <v>110</v>
      </c>
      <c r="AH62" s="7" t="str">
        <f>Summary!$B$2</f>
        <v>USD</v>
      </c>
      <c r="AI62" s="7">
        <f t="shared" si="55"/>
        <v>0</v>
      </c>
      <c r="AJ62" s="7">
        <f t="shared" si="56"/>
        <v>0</v>
      </c>
      <c r="AK62" s="7">
        <f t="shared" si="57"/>
        <v>0</v>
      </c>
      <c r="AL62" s="7">
        <f t="shared" si="58"/>
        <v>0</v>
      </c>
      <c r="AM62" s="7">
        <f t="shared" si="59"/>
        <v>0</v>
      </c>
      <c r="AN62" s="7">
        <f t="shared" si="60"/>
        <v>0</v>
      </c>
      <c r="AO62" s="7">
        <f t="shared" si="61"/>
        <v>0</v>
      </c>
      <c r="AP62" s="7">
        <f t="shared" si="62"/>
        <v>0</v>
      </c>
      <c r="AQ62" s="7">
        <f t="shared" si="63"/>
        <v>175</v>
      </c>
      <c r="AR62" s="7">
        <f t="shared" si="64"/>
        <v>175</v>
      </c>
      <c r="AS62" s="7">
        <f t="shared" si="65"/>
        <v>0</v>
      </c>
      <c r="AT62" s="7">
        <f t="shared" si="66"/>
        <v>0</v>
      </c>
    </row>
    <row r="63" spans="1:46" ht="21.75" customHeight="1" x14ac:dyDescent="0.3">
      <c r="A63" s="11">
        <v>7064</v>
      </c>
      <c r="B63" s="71" t="s">
        <v>90</v>
      </c>
      <c r="C63" s="213"/>
      <c r="D63" s="213"/>
      <c r="E63" s="213"/>
      <c r="F63" s="213"/>
      <c r="G63" s="213"/>
      <c r="H63" s="213"/>
      <c r="I63" s="213"/>
      <c r="J63" s="213"/>
      <c r="K63" s="213"/>
      <c r="L63" s="213"/>
      <c r="M63" s="213"/>
      <c r="N63" s="213"/>
      <c r="O63" s="4">
        <f t="shared" si="52"/>
        <v>0</v>
      </c>
      <c r="AA63" s="7" t="s">
        <v>190</v>
      </c>
      <c r="AB63" s="7" t="str">
        <f t="shared" si="53"/>
        <v>7064-000000</v>
      </c>
      <c r="AC63" s="7">
        <v>957</v>
      </c>
      <c r="AD63" s="7" t="str">
        <f t="shared" si="54"/>
        <v>035</v>
      </c>
      <c r="AE63" s="7"/>
      <c r="AF63" s="7"/>
      <c r="AG63" s="7">
        <v>110</v>
      </c>
      <c r="AH63" s="7" t="str">
        <f>Summary!$B$2</f>
        <v>USD</v>
      </c>
      <c r="AI63" s="7">
        <f t="shared" si="55"/>
        <v>0</v>
      </c>
      <c r="AJ63" s="7">
        <f t="shared" si="56"/>
        <v>0</v>
      </c>
      <c r="AK63" s="7">
        <f t="shared" si="57"/>
        <v>0</v>
      </c>
      <c r="AL63" s="7">
        <f t="shared" si="58"/>
        <v>0</v>
      </c>
      <c r="AM63" s="7">
        <f t="shared" si="59"/>
        <v>0</v>
      </c>
      <c r="AN63" s="7">
        <f t="shared" si="60"/>
        <v>0</v>
      </c>
      <c r="AO63" s="7">
        <f t="shared" si="61"/>
        <v>0</v>
      </c>
      <c r="AP63" s="7">
        <f t="shared" si="62"/>
        <v>0</v>
      </c>
      <c r="AQ63" s="7">
        <f t="shared" si="63"/>
        <v>0</v>
      </c>
      <c r="AR63" s="7">
        <f t="shared" si="64"/>
        <v>0</v>
      </c>
      <c r="AS63" s="7">
        <f t="shared" si="65"/>
        <v>0</v>
      </c>
      <c r="AT63" s="7">
        <f t="shared" si="66"/>
        <v>0</v>
      </c>
    </row>
    <row r="64" spans="1:46" ht="21.75" customHeight="1" x14ac:dyDescent="0.3">
      <c r="A64" s="11">
        <v>7066</v>
      </c>
      <c r="B64" s="71" t="s">
        <v>92</v>
      </c>
      <c r="C64" s="10"/>
      <c r="D64" s="10"/>
      <c r="E64" s="10"/>
      <c r="F64" s="10"/>
      <c r="G64" s="10"/>
      <c r="H64" s="10"/>
      <c r="I64" s="10"/>
      <c r="J64" s="10"/>
      <c r="K64" s="10"/>
      <c r="L64" s="10"/>
      <c r="M64" s="10"/>
      <c r="N64" s="10"/>
      <c r="O64" s="4">
        <f t="shared" si="52"/>
        <v>0</v>
      </c>
      <c r="AA64" s="7" t="s">
        <v>190</v>
      </c>
      <c r="AB64" s="7" t="str">
        <f t="shared" si="53"/>
        <v>7066-000000</v>
      </c>
      <c r="AC64" s="7">
        <v>957</v>
      </c>
      <c r="AD64" s="7" t="str">
        <f t="shared" si="54"/>
        <v>035</v>
      </c>
      <c r="AE64" s="7"/>
      <c r="AF64" s="7"/>
      <c r="AG64" s="7">
        <v>110</v>
      </c>
      <c r="AH64" s="7" t="str">
        <f>Summary!$B$2</f>
        <v>USD</v>
      </c>
      <c r="AI64" s="7">
        <f t="shared" si="55"/>
        <v>0</v>
      </c>
      <c r="AJ64" s="7">
        <f t="shared" si="56"/>
        <v>0</v>
      </c>
      <c r="AK64" s="7">
        <f t="shared" si="57"/>
        <v>0</v>
      </c>
      <c r="AL64" s="7">
        <f t="shared" si="58"/>
        <v>0</v>
      </c>
      <c r="AM64" s="7">
        <f t="shared" si="59"/>
        <v>0</v>
      </c>
      <c r="AN64" s="7">
        <f t="shared" si="60"/>
        <v>0</v>
      </c>
      <c r="AO64" s="7">
        <f t="shared" si="61"/>
        <v>0</v>
      </c>
      <c r="AP64" s="7">
        <f t="shared" si="62"/>
        <v>0</v>
      </c>
      <c r="AQ64" s="7">
        <f t="shared" si="63"/>
        <v>0</v>
      </c>
      <c r="AR64" s="7">
        <f t="shared" si="64"/>
        <v>0</v>
      </c>
      <c r="AS64" s="7">
        <f t="shared" si="65"/>
        <v>0</v>
      </c>
      <c r="AT64" s="7">
        <f t="shared" si="66"/>
        <v>0</v>
      </c>
    </row>
    <row r="65" spans="1:46" ht="21.75" customHeight="1" x14ac:dyDescent="0.3">
      <c r="A65" s="11">
        <v>7068</v>
      </c>
      <c r="B65" s="71" t="s">
        <v>94</v>
      </c>
      <c r="C65" s="10"/>
      <c r="D65" s="10"/>
      <c r="E65" s="10"/>
      <c r="F65" s="10"/>
      <c r="G65" s="10"/>
      <c r="H65" s="10"/>
      <c r="I65" s="10"/>
      <c r="J65" s="10"/>
      <c r="K65" s="10"/>
      <c r="L65" s="10"/>
      <c r="M65" s="10"/>
      <c r="N65" s="10"/>
      <c r="O65" s="4">
        <f t="shared" si="52"/>
        <v>0</v>
      </c>
      <c r="AA65" s="7" t="s">
        <v>190</v>
      </c>
      <c r="AB65" s="7" t="str">
        <f t="shared" si="53"/>
        <v>7068-000000</v>
      </c>
      <c r="AC65" s="7">
        <v>957</v>
      </c>
      <c r="AD65" s="7" t="str">
        <f t="shared" si="54"/>
        <v>035</v>
      </c>
      <c r="AE65" s="7"/>
      <c r="AF65" s="7"/>
      <c r="AG65" s="7">
        <v>110</v>
      </c>
      <c r="AH65" s="7" t="str">
        <f>Summary!$B$2</f>
        <v>USD</v>
      </c>
      <c r="AI65" s="7">
        <f t="shared" si="55"/>
        <v>0</v>
      </c>
      <c r="AJ65" s="7">
        <f t="shared" si="56"/>
        <v>0</v>
      </c>
      <c r="AK65" s="7">
        <f t="shared" si="57"/>
        <v>0</v>
      </c>
      <c r="AL65" s="7">
        <f t="shared" si="58"/>
        <v>0</v>
      </c>
      <c r="AM65" s="7">
        <f t="shared" si="59"/>
        <v>0</v>
      </c>
      <c r="AN65" s="7">
        <f t="shared" si="60"/>
        <v>0</v>
      </c>
      <c r="AO65" s="7">
        <f t="shared" si="61"/>
        <v>0</v>
      </c>
      <c r="AP65" s="7">
        <f t="shared" si="62"/>
        <v>0</v>
      </c>
      <c r="AQ65" s="7">
        <f t="shared" si="63"/>
        <v>0</v>
      </c>
      <c r="AR65" s="7">
        <f t="shared" si="64"/>
        <v>0</v>
      </c>
      <c r="AS65" s="7">
        <f t="shared" si="65"/>
        <v>0</v>
      </c>
      <c r="AT65" s="7">
        <f t="shared" si="66"/>
        <v>0</v>
      </c>
    </row>
    <row r="66" spans="1:46" ht="21.75" customHeight="1" x14ac:dyDescent="0.3">
      <c r="A66" s="70" t="s">
        <v>376</v>
      </c>
      <c r="B66" s="72"/>
      <c r="C66" s="73">
        <f t="shared" ref="C66:O66" si="67">SUM(C61:C65)</f>
        <v>0</v>
      </c>
      <c r="D66" s="73">
        <f t="shared" si="67"/>
        <v>0</v>
      </c>
      <c r="E66" s="73">
        <f t="shared" si="67"/>
        <v>0</v>
      </c>
      <c r="F66" s="73">
        <f t="shared" si="67"/>
        <v>0</v>
      </c>
      <c r="G66" s="73">
        <f t="shared" si="67"/>
        <v>0</v>
      </c>
      <c r="H66" s="73">
        <f t="shared" si="67"/>
        <v>0</v>
      </c>
      <c r="I66" s="73">
        <f t="shared" si="67"/>
        <v>0</v>
      </c>
      <c r="J66" s="73">
        <f t="shared" si="67"/>
        <v>0</v>
      </c>
      <c r="K66" s="73">
        <f t="shared" si="67"/>
        <v>175</v>
      </c>
      <c r="L66" s="73">
        <f t="shared" si="67"/>
        <v>175</v>
      </c>
      <c r="M66" s="73">
        <f t="shared" si="67"/>
        <v>0</v>
      </c>
      <c r="N66" s="73">
        <f t="shared" si="67"/>
        <v>0</v>
      </c>
      <c r="O66" s="73">
        <f t="shared" si="67"/>
        <v>350</v>
      </c>
    </row>
    <row r="67" spans="1:46" ht="21.75" customHeight="1" x14ac:dyDescent="0.3">
      <c r="A67" s="3"/>
      <c r="B67" s="72"/>
      <c r="C67" s="4"/>
      <c r="D67" s="4"/>
      <c r="E67" s="4"/>
      <c r="F67" s="4"/>
      <c r="G67" s="4"/>
      <c r="H67" s="4"/>
      <c r="I67" s="4"/>
      <c r="J67" s="4"/>
      <c r="K67" s="4"/>
      <c r="L67" s="4"/>
      <c r="M67" s="4"/>
      <c r="N67" s="4"/>
      <c r="O67" s="4"/>
    </row>
    <row r="68" spans="1:46" ht="21.75" customHeight="1" x14ac:dyDescent="0.3">
      <c r="A68" s="70" t="s">
        <v>272</v>
      </c>
      <c r="B68" s="72"/>
      <c r="C68" s="4"/>
      <c r="D68" s="4"/>
      <c r="E68" s="4"/>
      <c r="F68" s="4"/>
      <c r="G68" s="4"/>
      <c r="H68" s="4"/>
      <c r="I68" s="4"/>
      <c r="J68" s="4"/>
      <c r="K68" s="4"/>
      <c r="L68" s="4"/>
      <c r="M68" s="4"/>
      <c r="N68" s="4"/>
      <c r="O68" s="4"/>
    </row>
    <row r="69" spans="1:46" ht="21.75" customHeight="1" x14ac:dyDescent="0.3">
      <c r="A69" s="11">
        <v>7060</v>
      </c>
      <c r="B69" s="71" t="s">
        <v>86</v>
      </c>
      <c r="C69" s="214"/>
      <c r="D69" s="214"/>
      <c r="E69" s="214"/>
      <c r="F69" s="214"/>
      <c r="G69" s="214"/>
      <c r="H69" s="214"/>
      <c r="I69" s="214"/>
      <c r="J69" s="214"/>
      <c r="K69" s="214"/>
      <c r="L69" s="214"/>
      <c r="M69" s="214"/>
      <c r="N69" s="214"/>
      <c r="O69" s="4">
        <f t="shared" ref="O69:O73" si="68">SUM(C69:N69)</f>
        <v>0</v>
      </c>
      <c r="AA69" s="7" t="s">
        <v>190</v>
      </c>
      <c r="AB69" s="7" t="str">
        <f t="shared" ref="AB69:AB73" si="69">IF(A69="","",A69&amp;"-000000")</f>
        <v>7060-000000</v>
      </c>
      <c r="AC69" s="7">
        <v>958</v>
      </c>
      <c r="AD69" s="7" t="str">
        <f t="shared" ref="AD69:AD73" si="70">IF(LEN($O$1)=3,$O$1,IF(LEN($O$1)=2,0&amp;$O$1,IF(LEN($O$1)=1,0&amp;0&amp;$O$1,"ERROR")))</f>
        <v>035</v>
      </c>
      <c r="AE69" s="7"/>
      <c r="AF69" s="7"/>
      <c r="AG69" s="7">
        <v>110</v>
      </c>
      <c r="AH69" s="7" t="str">
        <f>Summary!$B$2</f>
        <v>USD</v>
      </c>
      <c r="AI69" s="7">
        <f t="shared" ref="AI69:AI73" si="71">IF(C69="",0,C69)</f>
        <v>0</v>
      </c>
      <c r="AJ69" s="7">
        <f t="shared" ref="AJ69:AJ73" si="72">IF(D69="",0,D69)</f>
        <v>0</v>
      </c>
      <c r="AK69" s="7">
        <f t="shared" ref="AK69:AK73" si="73">IF(E69="",0,E69)</f>
        <v>0</v>
      </c>
      <c r="AL69" s="7">
        <f t="shared" ref="AL69:AL73" si="74">IF(F69="",0,F69)</f>
        <v>0</v>
      </c>
      <c r="AM69" s="7">
        <f t="shared" ref="AM69:AM73" si="75">IF(G69="",0,G69)</f>
        <v>0</v>
      </c>
      <c r="AN69" s="7">
        <f t="shared" ref="AN69:AN73" si="76">IF(H69="",0,H69)</f>
        <v>0</v>
      </c>
      <c r="AO69" s="7">
        <f t="shared" ref="AO69:AO73" si="77">IF(I69="",0,I69)</f>
        <v>0</v>
      </c>
      <c r="AP69" s="7">
        <f t="shared" ref="AP69:AP73" si="78">IF(J69="",0,J69)</f>
        <v>0</v>
      </c>
      <c r="AQ69" s="7">
        <f t="shared" ref="AQ69:AQ73" si="79">IF(K69="",0,K69)</f>
        <v>0</v>
      </c>
      <c r="AR69" s="7">
        <f t="shared" ref="AR69:AR73" si="80">IF(L69="",0,L69)</f>
        <v>0</v>
      </c>
      <c r="AS69" s="7">
        <f t="shared" ref="AS69:AS73" si="81">IF(M69="",0,M69)</f>
        <v>0</v>
      </c>
      <c r="AT69" s="7">
        <f t="shared" ref="AT69:AT73" si="82">IF(N69="",0,N69)</f>
        <v>0</v>
      </c>
    </row>
    <row r="70" spans="1:46" ht="21.75" customHeight="1" x14ac:dyDescent="0.3">
      <c r="A70" s="11">
        <v>7062</v>
      </c>
      <c r="B70" s="71" t="s">
        <v>88</v>
      </c>
      <c r="C70" s="214"/>
      <c r="D70" s="214"/>
      <c r="E70" s="214"/>
      <c r="F70" s="214"/>
      <c r="G70" s="214"/>
      <c r="H70" s="214"/>
      <c r="I70" s="214">
        <v>100</v>
      </c>
      <c r="J70" s="214">
        <v>500</v>
      </c>
      <c r="K70" s="214">
        <v>500</v>
      </c>
      <c r="L70" s="214">
        <v>500</v>
      </c>
      <c r="M70" s="214">
        <v>100</v>
      </c>
      <c r="N70" s="214"/>
      <c r="O70" s="4">
        <f t="shared" si="68"/>
        <v>1700</v>
      </c>
      <c r="AA70" s="7" t="s">
        <v>190</v>
      </c>
      <c r="AB70" s="7" t="str">
        <f t="shared" si="69"/>
        <v>7062-000000</v>
      </c>
      <c r="AC70" s="7">
        <v>958</v>
      </c>
      <c r="AD70" s="7" t="str">
        <f t="shared" si="70"/>
        <v>035</v>
      </c>
      <c r="AE70" s="7"/>
      <c r="AF70" s="7"/>
      <c r="AG70" s="7">
        <v>110</v>
      </c>
      <c r="AH70" s="7" t="str">
        <f>Summary!$B$2</f>
        <v>USD</v>
      </c>
      <c r="AI70" s="7">
        <f t="shared" si="71"/>
        <v>0</v>
      </c>
      <c r="AJ70" s="7">
        <f t="shared" si="72"/>
        <v>0</v>
      </c>
      <c r="AK70" s="7">
        <f t="shared" si="73"/>
        <v>0</v>
      </c>
      <c r="AL70" s="7">
        <f t="shared" si="74"/>
        <v>0</v>
      </c>
      <c r="AM70" s="7">
        <f t="shared" si="75"/>
        <v>0</v>
      </c>
      <c r="AN70" s="7">
        <f t="shared" si="76"/>
        <v>0</v>
      </c>
      <c r="AO70" s="7">
        <f t="shared" si="77"/>
        <v>100</v>
      </c>
      <c r="AP70" s="7">
        <f t="shared" si="78"/>
        <v>500</v>
      </c>
      <c r="AQ70" s="7">
        <f t="shared" si="79"/>
        <v>500</v>
      </c>
      <c r="AR70" s="7">
        <f t="shared" si="80"/>
        <v>500</v>
      </c>
      <c r="AS70" s="7">
        <f t="shared" si="81"/>
        <v>100</v>
      </c>
      <c r="AT70" s="7">
        <f t="shared" si="82"/>
        <v>0</v>
      </c>
    </row>
    <row r="71" spans="1:46" ht="21.75" customHeight="1" x14ac:dyDescent="0.3">
      <c r="A71" s="11">
        <v>7064</v>
      </c>
      <c r="B71" s="71" t="s">
        <v>90</v>
      </c>
      <c r="C71" s="214"/>
      <c r="D71" s="214"/>
      <c r="E71" s="214"/>
      <c r="F71" s="214"/>
      <c r="G71" s="214"/>
      <c r="H71" s="214"/>
      <c r="I71" s="214"/>
      <c r="J71" s="214"/>
      <c r="K71" s="214"/>
      <c r="L71" s="214"/>
      <c r="M71" s="214"/>
      <c r="N71" s="214"/>
      <c r="O71" s="4">
        <f t="shared" si="68"/>
        <v>0</v>
      </c>
      <c r="AA71" s="7" t="s">
        <v>190</v>
      </c>
      <c r="AB71" s="7" t="str">
        <f t="shared" si="69"/>
        <v>7064-000000</v>
      </c>
      <c r="AC71" s="7">
        <v>958</v>
      </c>
      <c r="AD71" s="7" t="str">
        <f t="shared" si="70"/>
        <v>035</v>
      </c>
      <c r="AE71" s="7"/>
      <c r="AF71" s="7"/>
      <c r="AG71" s="7">
        <v>110</v>
      </c>
      <c r="AH71" s="7" t="str">
        <f>Summary!$B$2</f>
        <v>USD</v>
      </c>
      <c r="AI71" s="7">
        <f t="shared" si="71"/>
        <v>0</v>
      </c>
      <c r="AJ71" s="7">
        <f t="shared" si="72"/>
        <v>0</v>
      </c>
      <c r="AK71" s="7">
        <f t="shared" si="73"/>
        <v>0</v>
      </c>
      <c r="AL71" s="7">
        <f t="shared" si="74"/>
        <v>0</v>
      </c>
      <c r="AM71" s="7">
        <f t="shared" si="75"/>
        <v>0</v>
      </c>
      <c r="AN71" s="7">
        <f t="shared" si="76"/>
        <v>0</v>
      </c>
      <c r="AO71" s="7">
        <f t="shared" si="77"/>
        <v>0</v>
      </c>
      <c r="AP71" s="7">
        <f t="shared" si="78"/>
        <v>0</v>
      </c>
      <c r="AQ71" s="7">
        <f t="shared" si="79"/>
        <v>0</v>
      </c>
      <c r="AR71" s="7">
        <f t="shared" si="80"/>
        <v>0</v>
      </c>
      <c r="AS71" s="7">
        <f t="shared" si="81"/>
        <v>0</v>
      </c>
      <c r="AT71" s="7">
        <f t="shared" si="82"/>
        <v>0</v>
      </c>
    </row>
    <row r="72" spans="1:46" ht="21.75" customHeight="1" x14ac:dyDescent="0.3">
      <c r="A72" s="11">
        <v>7066</v>
      </c>
      <c r="B72" s="71" t="s">
        <v>92</v>
      </c>
      <c r="C72" s="214"/>
      <c r="D72" s="214"/>
      <c r="E72" s="214"/>
      <c r="F72" s="214"/>
      <c r="G72" s="214"/>
      <c r="H72" s="214"/>
      <c r="I72" s="214"/>
      <c r="J72" s="214"/>
      <c r="K72" s="214"/>
      <c r="L72" s="214"/>
      <c r="M72" s="214"/>
      <c r="N72" s="214"/>
      <c r="O72" s="4">
        <f t="shared" si="68"/>
        <v>0</v>
      </c>
      <c r="AA72" s="7" t="s">
        <v>190</v>
      </c>
      <c r="AB72" s="7" t="str">
        <f t="shared" si="69"/>
        <v>7066-000000</v>
      </c>
      <c r="AC72" s="7">
        <v>958</v>
      </c>
      <c r="AD72" s="7" t="str">
        <f t="shared" si="70"/>
        <v>035</v>
      </c>
      <c r="AE72" s="7"/>
      <c r="AF72" s="7"/>
      <c r="AG72" s="7">
        <v>110</v>
      </c>
      <c r="AH72" s="7" t="str">
        <f>Summary!$B$2</f>
        <v>USD</v>
      </c>
      <c r="AI72" s="7">
        <f t="shared" si="71"/>
        <v>0</v>
      </c>
      <c r="AJ72" s="7">
        <f t="shared" si="72"/>
        <v>0</v>
      </c>
      <c r="AK72" s="7">
        <f t="shared" si="73"/>
        <v>0</v>
      </c>
      <c r="AL72" s="7">
        <f t="shared" si="74"/>
        <v>0</v>
      </c>
      <c r="AM72" s="7">
        <f t="shared" si="75"/>
        <v>0</v>
      </c>
      <c r="AN72" s="7">
        <f t="shared" si="76"/>
        <v>0</v>
      </c>
      <c r="AO72" s="7">
        <f t="shared" si="77"/>
        <v>0</v>
      </c>
      <c r="AP72" s="7">
        <f t="shared" si="78"/>
        <v>0</v>
      </c>
      <c r="AQ72" s="7">
        <f t="shared" si="79"/>
        <v>0</v>
      </c>
      <c r="AR72" s="7">
        <f t="shared" si="80"/>
        <v>0</v>
      </c>
      <c r="AS72" s="7">
        <f t="shared" si="81"/>
        <v>0</v>
      </c>
      <c r="AT72" s="7">
        <f t="shared" si="82"/>
        <v>0</v>
      </c>
    </row>
    <row r="73" spans="1:46" ht="21.75" customHeight="1" x14ac:dyDescent="0.3">
      <c r="A73" s="11">
        <v>7068</v>
      </c>
      <c r="B73" s="71" t="s">
        <v>94</v>
      </c>
      <c r="C73" s="10"/>
      <c r="D73" s="10"/>
      <c r="E73" s="10"/>
      <c r="F73" s="10"/>
      <c r="G73" s="10"/>
      <c r="H73" s="10"/>
      <c r="I73" s="10"/>
      <c r="J73" s="10"/>
      <c r="K73" s="10"/>
      <c r="L73" s="10"/>
      <c r="M73" s="10"/>
      <c r="N73" s="10"/>
      <c r="O73" s="4">
        <f t="shared" si="68"/>
        <v>0</v>
      </c>
      <c r="AA73" s="7" t="s">
        <v>190</v>
      </c>
      <c r="AB73" s="7" t="str">
        <f t="shared" si="69"/>
        <v>7068-000000</v>
      </c>
      <c r="AC73" s="7">
        <v>958</v>
      </c>
      <c r="AD73" s="7" t="str">
        <f t="shared" si="70"/>
        <v>035</v>
      </c>
      <c r="AE73" s="7"/>
      <c r="AF73" s="7"/>
      <c r="AG73" s="7">
        <v>110</v>
      </c>
      <c r="AH73" s="7" t="str">
        <f>Summary!$B$2</f>
        <v>USD</v>
      </c>
      <c r="AI73" s="7">
        <f t="shared" si="71"/>
        <v>0</v>
      </c>
      <c r="AJ73" s="7">
        <f t="shared" si="72"/>
        <v>0</v>
      </c>
      <c r="AK73" s="7">
        <f t="shared" si="73"/>
        <v>0</v>
      </c>
      <c r="AL73" s="7">
        <f t="shared" si="74"/>
        <v>0</v>
      </c>
      <c r="AM73" s="7">
        <f t="shared" si="75"/>
        <v>0</v>
      </c>
      <c r="AN73" s="7">
        <f t="shared" si="76"/>
        <v>0</v>
      </c>
      <c r="AO73" s="7">
        <f t="shared" si="77"/>
        <v>0</v>
      </c>
      <c r="AP73" s="7">
        <f t="shared" si="78"/>
        <v>0</v>
      </c>
      <c r="AQ73" s="7">
        <f t="shared" si="79"/>
        <v>0</v>
      </c>
      <c r="AR73" s="7">
        <f t="shared" si="80"/>
        <v>0</v>
      </c>
      <c r="AS73" s="7">
        <f t="shared" si="81"/>
        <v>0</v>
      </c>
      <c r="AT73" s="7">
        <f t="shared" si="82"/>
        <v>0</v>
      </c>
    </row>
    <row r="74" spans="1:46" ht="21.75" customHeight="1" x14ac:dyDescent="0.3">
      <c r="A74" s="70" t="s">
        <v>377</v>
      </c>
      <c r="B74" s="71"/>
      <c r="C74" s="73">
        <f t="shared" ref="C74:O74" si="83">SUM(C69:C73)</f>
        <v>0</v>
      </c>
      <c r="D74" s="73">
        <f t="shared" si="83"/>
        <v>0</v>
      </c>
      <c r="E74" s="73">
        <f t="shared" si="83"/>
        <v>0</v>
      </c>
      <c r="F74" s="73">
        <f t="shared" si="83"/>
        <v>0</v>
      </c>
      <c r="G74" s="73">
        <f t="shared" si="83"/>
        <v>0</v>
      </c>
      <c r="H74" s="73">
        <f t="shared" si="83"/>
        <v>0</v>
      </c>
      <c r="I74" s="73">
        <f t="shared" si="83"/>
        <v>100</v>
      </c>
      <c r="J74" s="73">
        <f t="shared" si="83"/>
        <v>500</v>
      </c>
      <c r="K74" s="73">
        <f t="shared" si="83"/>
        <v>500</v>
      </c>
      <c r="L74" s="73">
        <f t="shared" si="83"/>
        <v>500</v>
      </c>
      <c r="M74" s="73">
        <f t="shared" si="83"/>
        <v>100</v>
      </c>
      <c r="N74" s="73">
        <f t="shared" si="83"/>
        <v>0</v>
      </c>
      <c r="O74" s="73">
        <f t="shared" si="83"/>
        <v>1700</v>
      </c>
    </row>
    <row r="75" spans="1:46" ht="21.75" customHeight="1" x14ac:dyDescent="0.3">
      <c r="A75" s="11"/>
      <c r="B75" s="71"/>
      <c r="C75" s="4"/>
      <c r="D75" s="4"/>
      <c r="E75" s="4"/>
      <c r="F75" s="4"/>
      <c r="G75" s="4"/>
      <c r="H75" s="4"/>
      <c r="I75" s="4"/>
      <c r="J75" s="4"/>
      <c r="K75" s="4"/>
      <c r="L75" s="4"/>
      <c r="M75" s="4"/>
      <c r="N75" s="4"/>
      <c r="O75" s="4"/>
    </row>
    <row r="76" spans="1:46" ht="21.75" customHeight="1" x14ac:dyDescent="0.3">
      <c r="A76" s="70" t="s">
        <v>331</v>
      </c>
      <c r="B76" s="72"/>
      <c r="C76" s="4"/>
      <c r="D76" s="4"/>
      <c r="E76" s="4"/>
      <c r="F76" s="4"/>
      <c r="G76" s="4"/>
      <c r="H76" s="4"/>
      <c r="I76" s="4"/>
      <c r="J76" s="4"/>
      <c r="K76" s="4"/>
      <c r="L76" s="4"/>
      <c r="M76" s="4"/>
      <c r="N76" s="4"/>
      <c r="O76" s="4"/>
    </row>
    <row r="77" spans="1:46" ht="21.75" customHeight="1" x14ac:dyDescent="0.3">
      <c r="A77" s="11">
        <v>7060</v>
      </c>
      <c r="B77" s="71" t="s">
        <v>86</v>
      </c>
      <c r="C77" s="215"/>
      <c r="D77" s="215"/>
      <c r="E77" s="215"/>
      <c r="F77" s="215"/>
      <c r="G77" s="215"/>
      <c r="H77" s="215"/>
      <c r="I77" s="215"/>
      <c r="J77" s="215"/>
      <c r="K77" s="215"/>
      <c r="L77" s="215"/>
      <c r="M77" s="215"/>
      <c r="N77" s="215"/>
      <c r="O77" s="4">
        <f t="shared" ref="O77:O81" si="84">SUM(C77:N77)</f>
        <v>0</v>
      </c>
      <c r="AA77" s="7" t="s">
        <v>190</v>
      </c>
      <c r="AB77" s="7" t="str">
        <f t="shared" ref="AB77:AB81" si="85">IF(A77="","",A77&amp;"-000000")</f>
        <v>7060-000000</v>
      </c>
      <c r="AC77" s="7">
        <v>959</v>
      </c>
      <c r="AD77" s="7" t="str">
        <f t="shared" ref="AD77:AD81" si="86">IF(LEN($O$1)=3,$O$1,IF(LEN($O$1)=2,0&amp;$O$1,IF(LEN($O$1)=1,0&amp;0&amp;$O$1,"ERROR")))</f>
        <v>035</v>
      </c>
      <c r="AE77" s="7"/>
      <c r="AF77" s="7"/>
      <c r="AG77" s="7">
        <v>110</v>
      </c>
      <c r="AH77" s="7" t="str">
        <f>Summary!$B$2</f>
        <v>USD</v>
      </c>
      <c r="AI77" s="7">
        <f t="shared" ref="AI77:AI81" si="87">IF(C77="",0,C77)</f>
        <v>0</v>
      </c>
      <c r="AJ77" s="7">
        <f t="shared" ref="AJ77:AJ81" si="88">IF(D77="",0,D77)</f>
        <v>0</v>
      </c>
      <c r="AK77" s="7">
        <f t="shared" ref="AK77:AK81" si="89">IF(E77="",0,E77)</f>
        <v>0</v>
      </c>
      <c r="AL77" s="7">
        <f t="shared" ref="AL77:AL81" si="90">IF(F77="",0,F77)</f>
        <v>0</v>
      </c>
      <c r="AM77" s="7">
        <f t="shared" ref="AM77:AM81" si="91">IF(G77="",0,G77)</f>
        <v>0</v>
      </c>
      <c r="AN77" s="7">
        <f t="shared" ref="AN77:AN81" si="92">IF(H77="",0,H77)</f>
        <v>0</v>
      </c>
      <c r="AO77" s="7">
        <f t="shared" ref="AO77:AO81" si="93">IF(I77="",0,I77)</f>
        <v>0</v>
      </c>
      <c r="AP77" s="7">
        <f t="shared" ref="AP77:AP81" si="94">IF(J77="",0,J77)</f>
        <v>0</v>
      </c>
      <c r="AQ77" s="7">
        <f t="shared" ref="AQ77:AQ81" si="95">IF(K77="",0,K77)</f>
        <v>0</v>
      </c>
      <c r="AR77" s="7">
        <f t="shared" ref="AR77:AR81" si="96">IF(L77="",0,L77)</f>
        <v>0</v>
      </c>
      <c r="AS77" s="7">
        <f t="shared" ref="AS77:AS81" si="97">IF(M77="",0,M77)</f>
        <v>0</v>
      </c>
      <c r="AT77" s="7">
        <f t="shared" ref="AT77:AT81" si="98">IF(N77="",0,N77)</f>
        <v>0</v>
      </c>
    </row>
    <row r="78" spans="1:46" ht="21.75" customHeight="1" x14ac:dyDescent="0.3">
      <c r="A78" s="11">
        <v>7062</v>
      </c>
      <c r="B78" s="71" t="s">
        <v>88</v>
      </c>
      <c r="C78" s="215"/>
      <c r="D78" s="215"/>
      <c r="E78" s="215"/>
      <c r="F78" s="215"/>
      <c r="G78" s="215"/>
      <c r="H78" s="215"/>
      <c r="I78" s="215"/>
      <c r="J78" s="215"/>
      <c r="K78" s="215">
        <v>20</v>
      </c>
      <c r="L78" s="215">
        <v>20</v>
      </c>
      <c r="M78" s="215"/>
      <c r="N78" s="215"/>
      <c r="O78" s="4">
        <f t="shared" si="84"/>
        <v>40</v>
      </c>
      <c r="AA78" s="7" t="s">
        <v>190</v>
      </c>
      <c r="AB78" s="7" t="str">
        <f t="shared" si="85"/>
        <v>7062-000000</v>
      </c>
      <c r="AC78" s="7">
        <v>959</v>
      </c>
      <c r="AD78" s="7" t="str">
        <f t="shared" si="86"/>
        <v>035</v>
      </c>
      <c r="AE78" s="7"/>
      <c r="AF78" s="7"/>
      <c r="AG78" s="7">
        <v>110</v>
      </c>
      <c r="AH78" s="7" t="str">
        <f>Summary!$B$2</f>
        <v>USD</v>
      </c>
      <c r="AI78" s="7">
        <f t="shared" si="87"/>
        <v>0</v>
      </c>
      <c r="AJ78" s="7">
        <f t="shared" si="88"/>
        <v>0</v>
      </c>
      <c r="AK78" s="7">
        <f t="shared" si="89"/>
        <v>0</v>
      </c>
      <c r="AL78" s="7">
        <f t="shared" si="90"/>
        <v>0</v>
      </c>
      <c r="AM78" s="7">
        <f t="shared" si="91"/>
        <v>0</v>
      </c>
      <c r="AN78" s="7">
        <f t="shared" si="92"/>
        <v>0</v>
      </c>
      <c r="AO78" s="7">
        <f t="shared" si="93"/>
        <v>0</v>
      </c>
      <c r="AP78" s="7">
        <f t="shared" si="94"/>
        <v>0</v>
      </c>
      <c r="AQ78" s="7">
        <f t="shared" si="95"/>
        <v>20</v>
      </c>
      <c r="AR78" s="7">
        <f t="shared" si="96"/>
        <v>20</v>
      </c>
      <c r="AS78" s="7">
        <f t="shared" si="97"/>
        <v>0</v>
      </c>
      <c r="AT78" s="7">
        <f t="shared" si="98"/>
        <v>0</v>
      </c>
    </row>
    <row r="79" spans="1:46" ht="21.75" customHeight="1" x14ac:dyDescent="0.3">
      <c r="A79" s="11">
        <v>7064</v>
      </c>
      <c r="B79" s="71" t="s">
        <v>90</v>
      </c>
      <c r="C79" s="215"/>
      <c r="D79" s="215"/>
      <c r="E79" s="215"/>
      <c r="F79" s="215"/>
      <c r="G79" s="215"/>
      <c r="H79" s="215"/>
      <c r="I79" s="215"/>
      <c r="J79" s="215"/>
      <c r="K79" s="215"/>
      <c r="L79" s="215"/>
      <c r="M79" s="215"/>
      <c r="N79" s="215"/>
      <c r="O79" s="4">
        <f t="shared" si="84"/>
        <v>0</v>
      </c>
      <c r="AA79" s="7" t="s">
        <v>190</v>
      </c>
      <c r="AB79" s="7" t="str">
        <f t="shared" si="85"/>
        <v>7064-000000</v>
      </c>
      <c r="AC79" s="7">
        <v>959</v>
      </c>
      <c r="AD79" s="7" t="str">
        <f t="shared" si="86"/>
        <v>035</v>
      </c>
      <c r="AE79" s="7"/>
      <c r="AF79" s="7"/>
      <c r="AG79" s="7">
        <v>110</v>
      </c>
      <c r="AH79" s="7" t="str">
        <f>Summary!$B$2</f>
        <v>USD</v>
      </c>
      <c r="AI79" s="7">
        <f t="shared" si="87"/>
        <v>0</v>
      </c>
      <c r="AJ79" s="7">
        <f t="shared" si="88"/>
        <v>0</v>
      </c>
      <c r="AK79" s="7">
        <f t="shared" si="89"/>
        <v>0</v>
      </c>
      <c r="AL79" s="7">
        <f t="shared" si="90"/>
        <v>0</v>
      </c>
      <c r="AM79" s="7">
        <f t="shared" si="91"/>
        <v>0</v>
      </c>
      <c r="AN79" s="7">
        <f t="shared" si="92"/>
        <v>0</v>
      </c>
      <c r="AO79" s="7">
        <f t="shared" si="93"/>
        <v>0</v>
      </c>
      <c r="AP79" s="7">
        <f t="shared" si="94"/>
        <v>0</v>
      </c>
      <c r="AQ79" s="7">
        <f t="shared" si="95"/>
        <v>0</v>
      </c>
      <c r="AR79" s="7">
        <f t="shared" si="96"/>
        <v>0</v>
      </c>
      <c r="AS79" s="7">
        <f t="shared" si="97"/>
        <v>0</v>
      </c>
      <c r="AT79" s="7">
        <f t="shared" si="98"/>
        <v>0</v>
      </c>
    </row>
    <row r="80" spans="1:46" ht="21.75" customHeight="1" x14ac:dyDescent="0.3">
      <c r="A80" s="11">
        <v>7066</v>
      </c>
      <c r="B80" s="71" t="s">
        <v>92</v>
      </c>
      <c r="C80" s="215"/>
      <c r="D80" s="215"/>
      <c r="E80" s="215"/>
      <c r="F80" s="215"/>
      <c r="G80" s="215"/>
      <c r="H80" s="215"/>
      <c r="I80" s="215"/>
      <c r="J80" s="215"/>
      <c r="K80" s="215"/>
      <c r="L80" s="215"/>
      <c r="M80" s="215"/>
      <c r="N80" s="215"/>
      <c r="O80" s="4">
        <f t="shared" si="84"/>
        <v>0</v>
      </c>
      <c r="AA80" s="7" t="s">
        <v>190</v>
      </c>
      <c r="AB80" s="7" t="str">
        <f t="shared" si="85"/>
        <v>7066-000000</v>
      </c>
      <c r="AC80" s="7">
        <v>959</v>
      </c>
      <c r="AD80" s="7" t="str">
        <f t="shared" si="86"/>
        <v>035</v>
      </c>
      <c r="AE80" s="7"/>
      <c r="AF80" s="7"/>
      <c r="AG80" s="7">
        <v>110</v>
      </c>
      <c r="AH80" s="7" t="str">
        <f>Summary!$B$2</f>
        <v>USD</v>
      </c>
      <c r="AI80" s="7">
        <f t="shared" si="87"/>
        <v>0</v>
      </c>
      <c r="AJ80" s="7">
        <f t="shared" si="88"/>
        <v>0</v>
      </c>
      <c r="AK80" s="7">
        <f t="shared" si="89"/>
        <v>0</v>
      </c>
      <c r="AL80" s="7">
        <f t="shared" si="90"/>
        <v>0</v>
      </c>
      <c r="AM80" s="7">
        <f t="shared" si="91"/>
        <v>0</v>
      </c>
      <c r="AN80" s="7">
        <f t="shared" si="92"/>
        <v>0</v>
      </c>
      <c r="AO80" s="7">
        <f t="shared" si="93"/>
        <v>0</v>
      </c>
      <c r="AP80" s="7">
        <f t="shared" si="94"/>
        <v>0</v>
      </c>
      <c r="AQ80" s="7">
        <f t="shared" si="95"/>
        <v>0</v>
      </c>
      <c r="AR80" s="7">
        <f t="shared" si="96"/>
        <v>0</v>
      </c>
      <c r="AS80" s="7">
        <f t="shared" si="97"/>
        <v>0</v>
      </c>
      <c r="AT80" s="7">
        <f t="shared" si="98"/>
        <v>0</v>
      </c>
    </row>
    <row r="81" spans="1:46" ht="21.75" customHeight="1" x14ac:dyDescent="0.3">
      <c r="A81" s="11">
        <v>7068</v>
      </c>
      <c r="B81" s="71" t="s">
        <v>94</v>
      </c>
      <c r="C81" s="10"/>
      <c r="D81" s="10"/>
      <c r="E81" s="10"/>
      <c r="F81" s="10"/>
      <c r="G81" s="10"/>
      <c r="H81" s="10"/>
      <c r="I81" s="10"/>
      <c r="J81" s="10"/>
      <c r="K81" s="10"/>
      <c r="L81" s="10"/>
      <c r="M81" s="10"/>
      <c r="N81" s="10"/>
      <c r="O81" s="4">
        <f t="shared" si="84"/>
        <v>0</v>
      </c>
      <c r="AA81" s="7" t="s">
        <v>190</v>
      </c>
      <c r="AB81" s="7" t="str">
        <f t="shared" si="85"/>
        <v>7068-000000</v>
      </c>
      <c r="AC81" s="7">
        <v>959</v>
      </c>
      <c r="AD81" s="7" t="str">
        <f t="shared" si="86"/>
        <v>035</v>
      </c>
      <c r="AE81" s="7"/>
      <c r="AF81" s="7"/>
      <c r="AG81" s="7">
        <v>110</v>
      </c>
      <c r="AH81" s="7" t="str">
        <f>Summary!$B$2</f>
        <v>USD</v>
      </c>
      <c r="AI81" s="7">
        <f t="shared" si="87"/>
        <v>0</v>
      </c>
      <c r="AJ81" s="7">
        <f t="shared" si="88"/>
        <v>0</v>
      </c>
      <c r="AK81" s="7">
        <f t="shared" si="89"/>
        <v>0</v>
      </c>
      <c r="AL81" s="7">
        <f t="shared" si="90"/>
        <v>0</v>
      </c>
      <c r="AM81" s="7">
        <f t="shared" si="91"/>
        <v>0</v>
      </c>
      <c r="AN81" s="7">
        <f t="shared" si="92"/>
        <v>0</v>
      </c>
      <c r="AO81" s="7">
        <f t="shared" si="93"/>
        <v>0</v>
      </c>
      <c r="AP81" s="7">
        <f t="shared" si="94"/>
        <v>0</v>
      </c>
      <c r="AQ81" s="7">
        <f t="shared" si="95"/>
        <v>0</v>
      </c>
      <c r="AR81" s="7">
        <f t="shared" si="96"/>
        <v>0</v>
      </c>
      <c r="AS81" s="7">
        <f t="shared" si="97"/>
        <v>0</v>
      </c>
      <c r="AT81" s="7">
        <f t="shared" si="98"/>
        <v>0</v>
      </c>
    </row>
    <row r="82" spans="1:46" ht="21.75" customHeight="1" x14ac:dyDescent="0.3">
      <c r="A82" s="70" t="s">
        <v>383</v>
      </c>
      <c r="B82" s="71"/>
      <c r="C82" s="73">
        <f t="shared" ref="C82:O82" si="99">SUM(C77:C81)</f>
        <v>0</v>
      </c>
      <c r="D82" s="73">
        <f t="shared" si="99"/>
        <v>0</v>
      </c>
      <c r="E82" s="73">
        <f t="shared" si="99"/>
        <v>0</v>
      </c>
      <c r="F82" s="73">
        <f t="shared" si="99"/>
        <v>0</v>
      </c>
      <c r="G82" s="73">
        <f t="shared" si="99"/>
        <v>0</v>
      </c>
      <c r="H82" s="73">
        <f t="shared" si="99"/>
        <v>0</v>
      </c>
      <c r="I82" s="73">
        <f t="shared" si="99"/>
        <v>0</v>
      </c>
      <c r="J82" s="73">
        <f t="shared" si="99"/>
        <v>0</v>
      </c>
      <c r="K82" s="73">
        <f t="shared" si="99"/>
        <v>20</v>
      </c>
      <c r="L82" s="73">
        <f t="shared" si="99"/>
        <v>20</v>
      </c>
      <c r="M82" s="73">
        <f t="shared" si="99"/>
        <v>0</v>
      </c>
      <c r="N82" s="73">
        <f t="shared" si="99"/>
        <v>0</v>
      </c>
      <c r="O82" s="73">
        <f t="shared" si="99"/>
        <v>40</v>
      </c>
    </row>
    <row r="83" spans="1:46" ht="21.75" customHeight="1" x14ac:dyDescent="0.3">
      <c r="A83" s="11"/>
      <c r="B83" s="71"/>
      <c r="C83" s="4"/>
      <c r="D83" s="4"/>
      <c r="E83" s="4"/>
      <c r="F83" s="4"/>
      <c r="G83" s="4"/>
      <c r="H83" s="4"/>
      <c r="I83" s="4"/>
      <c r="J83" s="4"/>
      <c r="K83" s="4"/>
      <c r="L83" s="4"/>
      <c r="M83" s="4"/>
      <c r="N83" s="4"/>
      <c r="O83" s="4"/>
    </row>
    <row r="84" spans="1:46" ht="21.75" customHeight="1" x14ac:dyDescent="0.3">
      <c r="A84" s="70" t="s">
        <v>335</v>
      </c>
      <c r="B84" s="72"/>
      <c r="C84" s="4"/>
      <c r="D84" s="4"/>
      <c r="E84" s="4"/>
      <c r="F84" s="4"/>
      <c r="G84" s="4"/>
      <c r="H84" s="4"/>
      <c r="I84" s="4"/>
      <c r="J84" s="4"/>
      <c r="K84" s="4"/>
      <c r="L84" s="4"/>
      <c r="M84" s="4"/>
      <c r="N84" s="4"/>
      <c r="O84" s="4"/>
    </row>
    <row r="85" spans="1:46" ht="21.75" customHeight="1" x14ac:dyDescent="0.3">
      <c r="A85" s="11">
        <v>7060</v>
      </c>
      <c r="B85" s="71" t="s">
        <v>86</v>
      </c>
      <c r="C85" s="10"/>
      <c r="D85" s="10"/>
      <c r="E85" s="10"/>
      <c r="F85" s="10"/>
      <c r="G85" s="10"/>
      <c r="H85" s="10"/>
      <c r="I85" s="10"/>
      <c r="J85" s="10"/>
      <c r="K85" s="10"/>
      <c r="L85" s="10"/>
      <c r="M85" s="10"/>
      <c r="N85" s="10"/>
      <c r="O85" s="4">
        <f t="shared" ref="O85:O90" si="100">SUM(C85:N85)</f>
        <v>0</v>
      </c>
      <c r="AA85" s="7" t="s">
        <v>190</v>
      </c>
      <c r="AB85" s="7" t="str">
        <f t="shared" ref="AB85:AB90" si="101">IF(A85="","",A85&amp;"-000000")</f>
        <v>7060-000000</v>
      </c>
      <c r="AC85" s="7">
        <v>960</v>
      </c>
      <c r="AD85" s="7" t="str">
        <f t="shared" ref="AD85:AD90" si="102">IF(LEN($O$1)=3,$O$1,IF(LEN($O$1)=2,0&amp;$O$1,IF(LEN($O$1)=1,0&amp;0&amp;$O$1,"ERROR")))</f>
        <v>035</v>
      </c>
      <c r="AE85" s="7"/>
      <c r="AF85" s="7"/>
      <c r="AG85" s="7">
        <v>110</v>
      </c>
      <c r="AH85" s="7" t="str">
        <f>Summary!$B$2</f>
        <v>USD</v>
      </c>
      <c r="AI85" s="7">
        <f t="shared" ref="AI85:AI90" si="103">IF(C85="",0,C85)</f>
        <v>0</v>
      </c>
      <c r="AJ85" s="7">
        <f t="shared" ref="AJ85:AJ90" si="104">IF(D85="",0,D85)</f>
        <v>0</v>
      </c>
      <c r="AK85" s="7">
        <f t="shared" ref="AK85:AK90" si="105">IF(E85="",0,E85)</f>
        <v>0</v>
      </c>
      <c r="AL85" s="7">
        <f t="shared" ref="AL85:AL90" si="106">IF(F85="",0,F85)</f>
        <v>0</v>
      </c>
      <c r="AM85" s="7">
        <f t="shared" ref="AM85:AM90" si="107">IF(G85="",0,G85)</f>
        <v>0</v>
      </c>
      <c r="AN85" s="7">
        <f t="shared" ref="AN85:AN90" si="108">IF(H85="",0,H85)</f>
        <v>0</v>
      </c>
      <c r="AO85" s="7">
        <f t="shared" ref="AO85:AO90" si="109">IF(I85="",0,I85)</f>
        <v>0</v>
      </c>
      <c r="AP85" s="7">
        <f t="shared" ref="AP85:AP90" si="110">IF(J85="",0,J85)</f>
        <v>0</v>
      </c>
      <c r="AQ85" s="7">
        <f t="shared" ref="AQ85:AQ90" si="111">IF(K85="",0,K85)</f>
        <v>0</v>
      </c>
      <c r="AR85" s="7">
        <f t="shared" ref="AR85:AR90" si="112">IF(L85="",0,L85)</f>
        <v>0</v>
      </c>
      <c r="AS85" s="7">
        <f t="shared" ref="AS85:AS90" si="113">IF(M85="",0,M85)</f>
        <v>0</v>
      </c>
      <c r="AT85" s="7">
        <f t="shared" ref="AT85:AT90" si="114">IF(N85="",0,N85)</f>
        <v>0</v>
      </c>
    </row>
    <row r="86" spans="1:46" ht="21.75" customHeight="1" x14ac:dyDescent="0.3">
      <c r="A86" s="11">
        <v>7062</v>
      </c>
      <c r="B86" s="71" t="s">
        <v>88</v>
      </c>
      <c r="C86" s="10"/>
      <c r="D86" s="10"/>
      <c r="E86" s="10"/>
      <c r="F86" s="10"/>
      <c r="G86" s="10"/>
      <c r="H86" s="10"/>
      <c r="I86" s="10"/>
      <c r="J86" s="10"/>
      <c r="K86" s="10"/>
      <c r="L86" s="10"/>
      <c r="M86" s="10"/>
      <c r="N86" s="10"/>
      <c r="O86" s="4">
        <f t="shared" si="100"/>
        <v>0</v>
      </c>
      <c r="AA86" s="7" t="s">
        <v>190</v>
      </c>
      <c r="AB86" s="7" t="str">
        <f t="shared" si="101"/>
        <v>7062-000000</v>
      </c>
      <c r="AC86" s="7">
        <v>960</v>
      </c>
      <c r="AD86" s="7" t="str">
        <f t="shared" si="102"/>
        <v>035</v>
      </c>
      <c r="AE86" s="7"/>
      <c r="AF86" s="7"/>
      <c r="AG86" s="7">
        <v>110</v>
      </c>
      <c r="AH86" s="7" t="str">
        <f>Summary!$B$2</f>
        <v>USD</v>
      </c>
      <c r="AI86" s="7">
        <f t="shared" si="103"/>
        <v>0</v>
      </c>
      <c r="AJ86" s="7">
        <f t="shared" si="104"/>
        <v>0</v>
      </c>
      <c r="AK86" s="7">
        <f t="shared" si="105"/>
        <v>0</v>
      </c>
      <c r="AL86" s="7">
        <f t="shared" si="106"/>
        <v>0</v>
      </c>
      <c r="AM86" s="7">
        <f t="shared" si="107"/>
        <v>0</v>
      </c>
      <c r="AN86" s="7">
        <f t="shared" si="108"/>
        <v>0</v>
      </c>
      <c r="AO86" s="7">
        <f t="shared" si="109"/>
        <v>0</v>
      </c>
      <c r="AP86" s="7">
        <f t="shared" si="110"/>
        <v>0</v>
      </c>
      <c r="AQ86" s="7">
        <f t="shared" si="111"/>
        <v>0</v>
      </c>
      <c r="AR86" s="7">
        <f t="shared" si="112"/>
        <v>0</v>
      </c>
      <c r="AS86" s="7">
        <f t="shared" si="113"/>
        <v>0</v>
      </c>
      <c r="AT86" s="7">
        <f t="shared" si="114"/>
        <v>0</v>
      </c>
    </row>
    <row r="87" spans="1:46" ht="21.75" customHeight="1" x14ac:dyDescent="0.3">
      <c r="A87" s="11">
        <v>7064</v>
      </c>
      <c r="B87" s="71" t="s">
        <v>90</v>
      </c>
      <c r="C87" s="10"/>
      <c r="D87" s="10"/>
      <c r="E87" s="10"/>
      <c r="F87" s="10"/>
      <c r="G87" s="10"/>
      <c r="H87" s="10"/>
      <c r="I87" s="10"/>
      <c r="J87" s="10"/>
      <c r="K87" s="10"/>
      <c r="L87" s="10"/>
      <c r="M87" s="10"/>
      <c r="N87" s="10"/>
      <c r="O87" s="4">
        <f t="shared" si="100"/>
        <v>0</v>
      </c>
      <c r="AA87" s="7" t="s">
        <v>190</v>
      </c>
      <c r="AB87" s="7" t="str">
        <f t="shared" si="101"/>
        <v>7064-000000</v>
      </c>
      <c r="AC87" s="7">
        <v>960</v>
      </c>
      <c r="AD87" s="7" t="str">
        <f t="shared" si="102"/>
        <v>035</v>
      </c>
      <c r="AE87" s="7"/>
      <c r="AF87" s="7"/>
      <c r="AG87" s="7">
        <v>110</v>
      </c>
      <c r="AH87" s="7" t="str">
        <f>Summary!$B$2</f>
        <v>USD</v>
      </c>
      <c r="AI87" s="7">
        <f t="shared" si="103"/>
        <v>0</v>
      </c>
      <c r="AJ87" s="7">
        <f t="shared" si="104"/>
        <v>0</v>
      </c>
      <c r="AK87" s="7">
        <f t="shared" si="105"/>
        <v>0</v>
      </c>
      <c r="AL87" s="7">
        <f t="shared" si="106"/>
        <v>0</v>
      </c>
      <c r="AM87" s="7">
        <f t="shared" si="107"/>
        <v>0</v>
      </c>
      <c r="AN87" s="7">
        <f t="shared" si="108"/>
        <v>0</v>
      </c>
      <c r="AO87" s="7">
        <f t="shared" si="109"/>
        <v>0</v>
      </c>
      <c r="AP87" s="7">
        <f t="shared" si="110"/>
        <v>0</v>
      </c>
      <c r="AQ87" s="7">
        <f t="shared" si="111"/>
        <v>0</v>
      </c>
      <c r="AR87" s="7">
        <f t="shared" si="112"/>
        <v>0</v>
      </c>
      <c r="AS87" s="7">
        <f t="shared" si="113"/>
        <v>0</v>
      </c>
      <c r="AT87" s="7">
        <f t="shared" si="114"/>
        <v>0</v>
      </c>
    </row>
    <row r="88" spans="1:46" ht="21.75" customHeight="1" x14ac:dyDescent="0.3">
      <c r="A88" s="11">
        <v>7066</v>
      </c>
      <c r="B88" s="71" t="s">
        <v>92</v>
      </c>
      <c r="C88" s="10"/>
      <c r="D88" s="10"/>
      <c r="E88" s="10"/>
      <c r="F88" s="10"/>
      <c r="G88" s="10"/>
      <c r="H88" s="10"/>
      <c r="I88" s="10"/>
      <c r="J88" s="10"/>
      <c r="K88" s="10"/>
      <c r="L88" s="10"/>
      <c r="M88" s="10"/>
      <c r="N88" s="10"/>
      <c r="O88" s="4">
        <f t="shared" si="100"/>
        <v>0</v>
      </c>
      <c r="AA88" s="7" t="s">
        <v>190</v>
      </c>
      <c r="AB88" s="7" t="str">
        <f t="shared" si="101"/>
        <v>7066-000000</v>
      </c>
      <c r="AC88" s="7">
        <v>960</v>
      </c>
      <c r="AD88" s="7" t="str">
        <f t="shared" si="102"/>
        <v>035</v>
      </c>
      <c r="AE88" s="7"/>
      <c r="AF88" s="7"/>
      <c r="AG88" s="7">
        <v>110</v>
      </c>
      <c r="AH88" s="7" t="str">
        <f>Summary!$B$2</f>
        <v>USD</v>
      </c>
      <c r="AI88" s="7">
        <f t="shared" si="103"/>
        <v>0</v>
      </c>
      <c r="AJ88" s="7">
        <f t="shared" si="104"/>
        <v>0</v>
      </c>
      <c r="AK88" s="7">
        <f t="shared" si="105"/>
        <v>0</v>
      </c>
      <c r="AL88" s="7">
        <f t="shared" si="106"/>
        <v>0</v>
      </c>
      <c r="AM88" s="7">
        <f t="shared" si="107"/>
        <v>0</v>
      </c>
      <c r="AN88" s="7">
        <f t="shared" si="108"/>
        <v>0</v>
      </c>
      <c r="AO88" s="7">
        <f t="shared" si="109"/>
        <v>0</v>
      </c>
      <c r="AP88" s="7">
        <f t="shared" si="110"/>
        <v>0</v>
      </c>
      <c r="AQ88" s="7">
        <f t="shared" si="111"/>
        <v>0</v>
      </c>
      <c r="AR88" s="7">
        <f t="shared" si="112"/>
        <v>0</v>
      </c>
      <c r="AS88" s="7">
        <f t="shared" si="113"/>
        <v>0</v>
      </c>
      <c r="AT88" s="7">
        <f t="shared" si="114"/>
        <v>0</v>
      </c>
    </row>
    <row r="89" spans="1:46" ht="21.75" customHeight="1" x14ac:dyDescent="0.3">
      <c r="A89" s="11">
        <v>7068</v>
      </c>
      <c r="B89" s="71" t="s">
        <v>94</v>
      </c>
      <c r="C89" s="10"/>
      <c r="D89" s="10"/>
      <c r="E89" s="10"/>
      <c r="F89" s="10"/>
      <c r="G89" s="10"/>
      <c r="H89" s="10"/>
      <c r="I89" s="10"/>
      <c r="J89" s="10"/>
      <c r="K89" s="10"/>
      <c r="L89" s="10"/>
      <c r="M89" s="10"/>
      <c r="N89" s="10"/>
      <c r="O89" s="4">
        <f t="shared" si="100"/>
        <v>0</v>
      </c>
      <c r="AA89" s="7" t="s">
        <v>190</v>
      </c>
      <c r="AB89" s="7" t="str">
        <f t="shared" si="101"/>
        <v>7068-000000</v>
      </c>
      <c r="AC89" s="7">
        <v>960</v>
      </c>
      <c r="AD89" s="7" t="str">
        <f t="shared" si="102"/>
        <v>035</v>
      </c>
      <c r="AE89" s="7"/>
      <c r="AF89" s="7"/>
      <c r="AG89" s="7">
        <v>110</v>
      </c>
      <c r="AH89" s="7" t="str">
        <f>Summary!$B$2</f>
        <v>USD</v>
      </c>
      <c r="AI89" s="7">
        <f t="shared" si="103"/>
        <v>0</v>
      </c>
      <c r="AJ89" s="7">
        <f t="shared" si="104"/>
        <v>0</v>
      </c>
      <c r="AK89" s="7">
        <f t="shared" si="105"/>
        <v>0</v>
      </c>
      <c r="AL89" s="7">
        <f t="shared" si="106"/>
        <v>0</v>
      </c>
      <c r="AM89" s="7">
        <f t="shared" si="107"/>
        <v>0</v>
      </c>
      <c r="AN89" s="7">
        <f t="shared" si="108"/>
        <v>0</v>
      </c>
      <c r="AO89" s="7">
        <f t="shared" si="109"/>
        <v>0</v>
      </c>
      <c r="AP89" s="7">
        <f t="shared" si="110"/>
        <v>0</v>
      </c>
      <c r="AQ89" s="7">
        <f t="shared" si="111"/>
        <v>0</v>
      </c>
      <c r="AR89" s="7">
        <f t="shared" si="112"/>
        <v>0</v>
      </c>
      <c r="AS89" s="7">
        <f t="shared" si="113"/>
        <v>0</v>
      </c>
      <c r="AT89" s="7">
        <f t="shared" si="114"/>
        <v>0</v>
      </c>
    </row>
    <row r="90" spans="1:46" ht="21.75" customHeight="1" x14ac:dyDescent="0.3">
      <c r="A90" s="11">
        <v>7072</v>
      </c>
      <c r="B90" s="71" t="str">
        <f>IF(ISTEXT("Travel-"&amp;VLOOKUP(A90,'Chart of Accounts'!$B$5:$C$50,2,FALSE)),"Travel-"&amp;VLOOKUP(A90,'Chart of Accounts'!$B$5:$C$50,2,FALSE),"")</f>
        <v>Travel-Sales Tax Expense (incl. GST, VAT, etc.)</v>
      </c>
      <c r="C90" s="10"/>
      <c r="D90" s="10"/>
      <c r="E90" s="10"/>
      <c r="F90" s="10"/>
      <c r="G90" s="10"/>
      <c r="H90" s="10"/>
      <c r="I90" s="10"/>
      <c r="J90" s="10"/>
      <c r="K90" s="10"/>
      <c r="L90" s="10"/>
      <c r="M90" s="10"/>
      <c r="N90" s="10"/>
      <c r="O90" s="4">
        <f t="shared" si="100"/>
        <v>0</v>
      </c>
      <c r="AA90" s="7" t="s">
        <v>190</v>
      </c>
      <c r="AB90" s="7" t="str">
        <f t="shared" si="101"/>
        <v>7072-000000</v>
      </c>
      <c r="AC90" s="7">
        <v>960</v>
      </c>
      <c r="AD90" s="7" t="str">
        <f t="shared" si="102"/>
        <v>035</v>
      </c>
      <c r="AE90" s="7"/>
      <c r="AF90" s="7"/>
      <c r="AG90" s="7">
        <v>110</v>
      </c>
      <c r="AH90" s="7" t="str">
        <f>Summary!$B$2</f>
        <v>USD</v>
      </c>
      <c r="AI90" s="7">
        <f t="shared" si="103"/>
        <v>0</v>
      </c>
      <c r="AJ90" s="7">
        <f t="shared" si="104"/>
        <v>0</v>
      </c>
      <c r="AK90" s="7">
        <f t="shared" si="105"/>
        <v>0</v>
      </c>
      <c r="AL90" s="7">
        <f t="shared" si="106"/>
        <v>0</v>
      </c>
      <c r="AM90" s="7">
        <f t="shared" si="107"/>
        <v>0</v>
      </c>
      <c r="AN90" s="7">
        <f t="shared" si="108"/>
        <v>0</v>
      </c>
      <c r="AO90" s="7">
        <f t="shared" si="109"/>
        <v>0</v>
      </c>
      <c r="AP90" s="7">
        <f t="shared" si="110"/>
        <v>0</v>
      </c>
      <c r="AQ90" s="7">
        <f t="shared" si="111"/>
        <v>0</v>
      </c>
      <c r="AR90" s="7">
        <f t="shared" si="112"/>
        <v>0</v>
      </c>
      <c r="AS90" s="7">
        <f t="shared" si="113"/>
        <v>0</v>
      </c>
      <c r="AT90" s="7">
        <f t="shared" si="114"/>
        <v>0</v>
      </c>
    </row>
    <row r="91" spans="1:46" ht="21.75" customHeight="1" x14ac:dyDescent="0.3">
      <c r="A91" s="70" t="s">
        <v>379</v>
      </c>
      <c r="B91" s="71"/>
      <c r="C91" s="73">
        <f t="shared" ref="C91:O91" si="115">SUM(C85:C90)</f>
        <v>0</v>
      </c>
      <c r="D91" s="73">
        <f t="shared" si="115"/>
        <v>0</v>
      </c>
      <c r="E91" s="73">
        <f t="shared" si="115"/>
        <v>0</v>
      </c>
      <c r="F91" s="73">
        <f t="shared" si="115"/>
        <v>0</v>
      </c>
      <c r="G91" s="73">
        <f t="shared" si="115"/>
        <v>0</v>
      </c>
      <c r="H91" s="73">
        <f t="shared" si="115"/>
        <v>0</v>
      </c>
      <c r="I91" s="73">
        <f t="shared" si="115"/>
        <v>0</v>
      </c>
      <c r="J91" s="73">
        <f t="shared" si="115"/>
        <v>0</v>
      </c>
      <c r="K91" s="73">
        <f t="shared" si="115"/>
        <v>0</v>
      </c>
      <c r="L91" s="73">
        <f t="shared" si="115"/>
        <v>0</v>
      </c>
      <c r="M91" s="73">
        <f t="shared" si="115"/>
        <v>0</v>
      </c>
      <c r="N91" s="73">
        <f t="shared" si="115"/>
        <v>0</v>
      </c>
      <c r="O91" s="73">
        <f t="shared" si="115"/>
        <v>0</v>
      </c>
    </row>
    <row r="92" spans="1:46" ht="21.75" customHeight="1" x14ac:dyDescent="0.3">
      <c r="A92" s="11"/>
      <c r="B92" s="71"/>
      <c r="C92" s="4"/>
      <c r="D92" s="4"/>
      <c r="E92" s="4"/>
      <c r="F92" s="4"/>
      <c r="G92" s="4"/>
      <c r="H92" s="4"/>
      <c r="I92" s="4"/>
      <c r="J92" s="4"/>
      <c r="K92" s="4"/>
      <c r="L92" s="4"/>
      <c r="M92" s="4"/>
      <c r="N92" s="4"/>
      <c r="O92" s="4"/>
    </row>
    <row r="93" spans="1:46" ht="21.75" customHeight="1" x14ac:dyDescent="0.3">
      <c r="A93" s="70" t="s">
        <v>328</v>
      </c>
      <c r="B93" s="72"/>
      <c r="C93" s="4"/>
      <c r="D93" s="4"/>
      <c r="E93" s="4"/>
      <c r="F93" s="4"/>
      <c r="G93" s="4"/>
      <c r="H93" s="4"/>
      <c r="I93" s="4"/>
      <c r="J93" s="4"/>
      <c r="K93" s="4"/>
      <c r="L93" s="4"/>
      <c r="M93" s="4"/>
      <c r="N93" s="4"/>
      <c r="O93" s="4"/>
    </row>
    <row r="94" spans="1:46" ht="21.75" customHeight="1" x14ac:dyDescent="0.3">
      <c r="A94" s="11">
        <v>7060</v>
      </c>
      <c r="B94" s="71" t="s">
        <v>86</v>
      </c>
      <c r="C94" s="10"/>
      <c r="D94" s="10"/>
      <c r="E94" s="10"/>
      <c r="F94" s="10"/>
      <c r="G94" s="10"/>
      <c r="H94" s="10"/>
      <c r="I94" s="10"/>
      <c r="J94" s="10"/>
      <c r="K94" s="10"/>
      <c r="L94" s="10"/>
      <c r="M94" s="10"/>
      <c r="N94" s="10"/>
      <c r="O94" s="4">
        <f t="shared" ref="O94:O99" si="116">SUM(C94:N94)</f>
        <v>0</v>
      </c>
      <c r="AA94" s="7" t="s">
        <v>190</v>
      </c>
      <c r="AB94" s="7" t="str">
        <f t="shared" ref="AB94:AB99" si="117">IF(A94="","",A94&amp;"-000000")</f>
        <v>7060-000000</v>
      </c>
      <c r="AC94" s="7">
        <v>961</v>
      </c>
      <c r="AD94" s="7" t="str">
        <f t="shared" ref="AD94:AD99" si="118">IF(LEN($O$1)=3,$O$1,IF(LEN($O$1)=2,0&amp;$O$1,IF(LEN($O$1)=1,0&amp;0&amp;$O$1,"ERROR")))</f>
        <v>035</v>
      </c>
      <c r="AE94" s="7"/>
      <c r="AF94" s="7"/>
      <c r="AG94" s="7">
        <v>110</v>
      </c>
      <c r="AH94" s="7" t="str">
        <f>Summary!$B$2</f>
        <v>USD</v>
      </c>
      <c r="AI94" s="7">
        <f t="shared" ref="AI94:AI99" si="119">IF(C94="",0,C94)</f>
        <v>0</v>
      </c>
      <c r="AJ94" s="7">
        <f t="shared" ref="AJ94:AJ99" si="120">IF(D94="",0,D94)</f>
        <v>0</v>
      </c>
      <c r="AK94" s="7">
        <f t="shared" ref="AK94:AK99" si="121">IF(E94="",0,E94)</f>
        <v>0</v>
      </c>
      <c r="AL94" s="7">
        <f t="shared" ref="AL94:AL99" si="122">IF(F94="",0,F94)</f>
        <v>0</v>
      </c>
      <c r="AM94" s="7">
        <f t="shared" ref="AM94:AM99" si="123">IF(G94="",0,G94)</f>
        <v>0</v>
      </c>
      <c r="AN94" s="7">
        <f t="shared" ref="AN94:AN99" si="124">IF(H94="",0,H94)</f>
        <v>0</v>
      </c>
      <c r="AO94" s="7">
        <f t="shared" ref="AO94:AO99" si="125">IF(I94="",0,I94)</f>
        <v>0</v>
      </c>
      <c r="AP94" s="7">
        <f t="shared" ref="AP94:AP99" si="126">IF(J94="",0,J94)</f>
        <v>0</v>
      </c>
      <c r="AQ94" s="7">
        <f t="shared" ref="AQ94:AQ99" si="127">IF(K94="",0,K94)</f>
        <v>0</v>
      </c>
      <c r="AR94" s="7">
        <f t="shared" ref="AR94:AR99" si="128">IF(L94="",0,L94)</f>
        <v>0</v>
      </c>
      <c r="AS94" s="7">
        <f t="shared" ref="AS94:AS99" si="129">IF(M94="",0,M94)</f>
        <v>0</v>
      </c>
      <c r="AT94" s="7">
        <f t="shared" ref="AT94:AT99" si="130">IF(N94="",0,N94)</f>
        <v>0</v>
      </c>
    </row>
    <row r="95" spans="1:46" ht="21.75" customHeight="1" x14ac:dyDescent="0.3">
      <c r="A95" s="11">
        <v>7062</v>
      </c>
      <c r="B95" s="71" t="s">
        <v>88</v>
      </c>
      <c r="C95" s="10"/>
      <c r="D95" s="10"/>
      <c r="E95" s="10"/>
      <c r="F95" s="10"/>
      <c r="G95" s="10"/>
      <c r="H95" s="10"/>
      <c r="I95" s="10"/>
      <c r="J95" s="10"/>
      <c r="K95" s="10"/>
      <c r="L95" s="10"/>
      <c r="M95" s="10"/>
      <c r="N95" s="10"/>
      <c r="O95" s="4">
        <f t="shared" si="116"/>
        <v>0</v>
      </c>
      <c r="AA95" s="7" t="s">
        <v>190</v>
      </c>
      <c r="AB95" s="7" t="str">
        <f t="shared" si="117"/>
        <v>7062-000000</v>
      </c>
      <c r="AC95" s="7">
        <v>961</v>
      </c>
      <c r="AD95" s="7" t="str">
        <f t="shared" si="118"/>
        <v>035</v>
      </c>
      <c r="AE95" s="7"/>
      <c r="AF95" s="7"/>
      <c r="AG95" s="7">
        <v>110</v>
      </c>
      <c r="AH95" s="7" t="str">
        <f>Summary!$B$2</f>
        <v>USD</v>
      </c>
      <c r="AI95" s="7">
        <f t="shared" si="119"/>
        <v>0</v>
      </c>
      <c r="AJ95" s="7">
        <f t="shared" si="120"/>
        <v>0</v>
      </c>
      <c r="AK95" s="7">
        <f t="shared" si="121"/>
        <v>0</v>
      </c>
      <c r="AL95" s="7">
        <f t="shared" si="122"/>
        <v>0</v>
      </c>
      <c r="AM95" s="7">
        <f t="shared" si="123"/>
        <v>0</v>
      </c>
      <c r="AN95" s="7">
        <f t="shared" si="124"/>
        <v>0</v>
      </c>
      <c r="AO95" s="7">
        <f t="shared" si="125"/>
        <v>0</v>
      </c>
      <c r="AP95" s="7">
        <f t="shared" si="126"/>
        <v>0</v>
      </c>
      <c r="AQ95" s="7">
        <f t="shared" si="127"/>
        <v>0</v>
      </c>
      <c r="AR95" s="7">
        <f t="shared" si="128"/>
        <v>0</v>
      </c>
      <c r="AS95" s="7">
        <f t="shared" si="129"/>
        <v>0</v>
      </c>
      <c r="AT95" s="7">
        <f t="shared" si="130"/>
        <v>0</v>
      </c>
    </row>
    <row r="96" spans="1:46" ht="21.75" customHeight="1" x14ac:dyDescent="0.3">
      <c r="A96" s="11">
        <v>7064</v>
      </c>
      <c r="B96" s="71" t="s">
        <v>90</v>
      </c>
      <c r="C96" s="10"/>
      <c r="D96" s="10"/>
      <c r="E96" s="10"/>
      <c r="F96" s="10"/>
      <c r="G96" s="10"/>
      <c r="H96" s="10"/>
      <c r="I96" s="10"/>
      <c r="J96" s="10"/>
      <c r="K96" s="10"/>
      <c r="L96" s="10"/>
      <c r="M96" s="10"/>
      <c r="N96" s="10"/>
      <c r="O96" s="4">
        <f t="shared" si="116"/>
        <v>0</v>
      </c>
      <c r="AA96" s="7" t="s">
        <v>190</v>
      </c>
      <c r="AB96" s="7" t="str">
        <f t="shared" si="117"/>
        <v>7064-000000</v>
      </c>
      <c r="AC96" s="7">
        <v>961</v>
      </c>
      <c r="AD96" s="7" t="str">
        <f t="shared" si="118"/>
        <v>035</v>
      </c>
      <c r="AE96" s="7"/>
      <c r="AF96" s="7"/>
      <c r="AG96" s="7">
        <v>110</v>
      </c>
      <c r="AH96" s="7" t="str">
        <f>Summary!$B$2</f>
        <v>USD</v>
      </c>
      <c r="AI96" s="7">
        <f t="shared" si="119"/>
        <v>0</v>
      </c>
      <c r="AJ96" s="7">
        <f t="shared" si="120"/>
        <v>0</v>
      </c>
      <c r="AK96" s="7">
        <f t="shared" si="121"/>
        <v>0</v>
      </c>
      <c r="AL96" s="7">
        <f t="shared" si="122"/>
        <v>0</v>
      </c>
      <c r="AM96" s="7">
        <f t="shared" si="123"/>
        <v>0</v>
      </c>
      <c r="AN96" s="7">
        <f t="shared" si="124"/>
        <v>0</v>
      </c>
      <c r="AO96" s="7">
        <f t="shared" si="125"/>
        <v>0</v>
      </c>
      <c r="AP96" s="7">
        <f t="shared" si="126"/>
        <v>0</v>
      </c>
      <c r="AQ96" s="7">
        <f t="shared" si="127"/>
        <v>0</v>
      </c>
      <c r="AR96" s="7">
        <f t="shared" si="128"/>
        <v>0</v>
      </c>
      <c r="AS96" s="7">
        <f t="shared" si="129"/>
        <v>0</v>
      </c>
      <c r="AT96" s="7">
        <f t="shared" si="130"/>
        <v>0</v>
      </c>
    </row>
    <row r="97" spans="1:46" ht="21.75" customHeight="1" x14ac:dyDescent="0.3">
      <c r="A97" s="11">
        <v>7066</v>
      </c>
      <c r="B97" s="71" t="s">
        <v>92</v>
      </c>
      <c r="C97" s="10"/>
      <c r="D97" s="10"/>
      <c r="E97" s="10"/>
      <c r="F97" s="10"/>
      <c r="G97" s="10"/>
      <c r="H97" s="10"/>
      <c r="I97" s="10"/>
      <c r="J97" s="10"/>
      <c r="K97" s="10"/>
      <c r="L97" s="10"/>
      <c r="M97" s="10"/>
      <c r="N97" s="10"/>
      <c r="O97" s="4">
        <f t="shared" si="116"/>
        <v>0</v>
      </c>
      <c r="AA97" s="7" t="s">
        <v>190</v>
      </c>
      <c r="AB97" s="7" t="str">
        <f t="shared" si="117"/>
        <v>7066-000000</v>
      </c>
      <c r="AC97" s="7">
        <v>961</v>
      </c>
      <c r="AD97" s="7" t="str">
        <f t="shared" si="118"/>
        <v>035</v>
      </c>
      <c r="AE97" s="7"/>
      <c r="AF97" s="7"/>
      <c r="AG97" s="7">
        <v>110</v>
      </c>
      <c r="AH97" s="7" t="str">
        <f>Summary!$B$2</f>
        <v>USD</v>
      </c>
      <c r="AI97" s="7">
        <f t="shared" si="119"/>
        <v>0</v>
      </c>
      <c r="AJ97" s="7">
        <f t="shared" si="120"/>
        <v>0</v>
      </c>
      <c r="AK97" s="7">
        <f t="shared" si="121"/>
        <v>0</v>
      </c>
      <c r="AL97" s="7">
        <f t="shared" si="122"/>
        <v>0</v>
      </c>
      <c r="AM97" s="7">
        <f t="shared" si="123"/>
        <v>0</v>
      </c>
      <c r="AN97" s="7">
        <f t="shared" si="124"/>
        <v>0</v>
      </c>
      <c r="AO97" s="7">
        <f t="shared" si="125"/>
        <v>0</v>
      </c>
      <c r="AP97" s="7">
        <f t="shared" si="126"/>
        <v>0</v>
      </c>
      <c r="AQ97" s="7">
        <f t="shared" si="127"/>
        <v>0</v>
      </c>
      <c r="AR97" s="7">
        <f t="shared" si="128"/>
        <v>0</v>
      </c>
      <c r="AS97" s="7">
        <f t="shared" si="129"/>
        <v>0</v>
      </c>
      <c r="AT97" s="7">
        <f t="shared" si="130"/>
        <v>0</v>
      </c>
    </row>
    <row r="98" spans="1:46" ht="21.75" customHeight="1" x14ac:dyDescent="0.3">
      <c r="A98" s="11">
        <v>7068</v>
      </c>
      <c r="B98" s="71" t="s">
        <v>94</v>
      </c>
      <c r="C98" s="10"/>
      <c r="D98" s="10"/>
      <c r="E98" s="10"/>
      <c r="F98" s="10"/>
      <c r="G98" s="10"/>
      <c r="H98" s="10"/>
      <c r="I98" s="10"/>
      <c r="J98" s="10"/>
      <c r="K98" s="10"/>
      <c r="L98" s="10"/>
      <c r="M98" s="10"/>
      <c r="N98" s="10"/>
      <c r="O98" s="4">
        <f t="shared" si="116"/>
        <v>0</v>
      </c>
      <c r="AA98" s="7" t="s">
        <v>190</v>
      </c>
      <c r="AB98" s="7" t="str">
        <f t="shared" si="117"/>
        <v>7068-000000</v>
      </c>
      <c r="AC98" s="7">
        <v>961</v>
      </c>
      <c r="AD98" s="7" t="str">
        <f t="shared" si="118"/>
        <v>035</v>
      </c>
      <c r="AE98" s="7"/>
      <c r="AF98" s="7"/>
      <c r="AG98" s="7">
        <v>110</v>
      </c>
      <c r="AH98" s="7" t="str">
        <f>Summary!$B$2</f>
        <v>USD</v>
      </c>
      <c r="AI98" s="7">
        <f t="shared" si="119"/>
        <v>0</v>
      </c>
      <c r="AJ98" s="7">
        <f t="shared" si="120"/>
        <v>0</v>
      </c>
      <c r="AK98" s="7">
        <f t="shared" si="121"/>
        <v>0</v>
      </c>
      <c r="AL98" s="7">
        <f t="shared" si="122"/>
        <v>0</v>
      </c>
      <c r="AM98" s="7">
        <f t="shared" si="123"/>
        <v>0</v>
      </c>
      <c r="AN98" s="7">
        <f t="shared" si="124"/>
        <v>0</v>
      </c>
      <c r="AO98" s="7">
        <f t="shared" si="125"/>
        <v>0</v>
      </c>
      <c r="AP98" s="7">
        <f t="shared" si="126"/>
        <v>0</v>
      </c>
      <c r="AQ98" s="7">
        <f t="shared" si="127"/>
        <v>0</v>
      </c>
      <c r="AR98" s="7">
        <f t="shared" si="128"/>
        <v>0</v>
      </c>
      <c r="AS98" s="7">
        <f t="shared" si="129"/>
        <v>0</v>
      </c>
      <c r="AT98" s="7">
        <f t="shared" si="130"/>
        <v>0</v>
      </c>
    </row>
    <row r="99" spans="1:46" ht="21.75" customHeight="1" x14ac:dyDescent="0.3">
      <c r="A99" s="11">
        <v>7072</v>
      </c>
      <c r="B99" s="71" t="str">
        <f>IF(ISTEXT("Travel-"&amp;VLOOKUP(A99,'Chart of Accounts'!$B$5:$C$50,2,FALSE)),"Travel-"&amp;VLOOKUP(A99,'Chart of Accounts'!$B$5:$C$50,2,FALSE),"")</f>
        <v>Travel-Sales Tax Expense (incl. GST, VAT, etc.)</v>
      </c>
      <c r="C99" s="10"/>
      <c r="D99" s="10"/>
      <c r="E99" s="10"/>
      <c r="F99" s="10"/>
      <c r="G99" s="10"/>
      <c r="H99" s="10"/>
      <c r="I99" s="10"/>
      <c r="J99" s="10"/>
      <c r="K99" s="10"/>
      <c r="L99" s="10"/>
      <c r="M99" s="10"/>
      <c r="N99" s="10"/>
      <c r="O99" s="4">
        <f t="shared" si="116"/>
        <v>0</v>
      </c>
      <c r="AA99" s="7" t="s">
        <v>190</v>
      </c>
      <c r="AB99" s="7" t="str">
        <f t="shared" si="117"/>
        <v>7072-000000</v>
      </c>
      <c r="AC99" s="7">
        <v>961</v>
      </c>
      <c r="AD99" s="7" t="str">
        <f t="shared" si="118"/>
        <v>035</v>
      </c>
      <c r="AE99" s="7"/>
      <c r="AF99" s="7"/>
      <c r="AG99" s="7">
        <v>110</v>
      </c>
      <c r="AH99" s="7" t="str">
        <f>Summary!$B$2</f>
        <v>USD</v>
      </c>
      <c r="AI99" s="7">
        <f t="shared" si="119"/>
        <v>0</v>
      </c>
      <c r="AJ99" s="7">
        <f t="shared" si="120"/>
        <v>0</v>
      </c>
      <c r="AK99" s="7">
        <f t="shared" si="121"/>
        <v>0</v>
      </c>
      <c r="AL99" s="7">
        <f t="shared" si="122"/>
        <v>0</v>
      </c>
      <c r="AM99" s="7">
        <f t="shared" si="123"/>
        <v>0</v>
      </c>
      <c r="AN99" s="7">
        <f t="shared" si="124"/>
        <v>0</v>
      </c>
      <c r="AO99" s="7">
        <f t="shared" si="125"/>
        <v>0</v>
      </c>
      <c r="AP99" s="7">
        <f t="shared" si="126"/>
        <v>0</v>
      </c>
      <c r="AQ99" s="7">
        <f t="shared" si="127"/>
        <v>0</v>
      </c>
      <c r="AR99" s="7">
        <f t="shared" si="128"/>
        <v>0</v>
      </c>
      <c r="AS99" s="7">
        <f t="shared" si="129"/>
        <v>0</v>
      </c>
      <c r="AT99" s="7">
        <f t="shared" si="130"/>
        <v>0</v>
      </c>
    </row>
    <row r="100" spans="1:46" ht="21.75" customHeight="1" x14ac:dyDescent="0.3">
      <c r="A100" s="152" t="s">
        <v>380</v>
      </c>
      <c r="B100" s="71"/>
      <c r="C100" s="73">
        <f t="shared" ref="C100:O100" si="131">SUM(C94:C99)</f>
        <v>0</v>
      </c>
      <c r="D100" s="73">
        <f t="shared" si="131"/>
        <v>0</v>
      </c>
      <c r="E100" s="73">
        <f t="shared" si="131"/>
        <v>0</v>
      </c>
      <c r="F100" s="73">
        <f t="shared" si="131"/>
        <v>0</v>
      </c>
      <c r="G100" s="73">
        <f t="shared" si="131"/>
        <v>0</v>
      </c>
      <c r="H100" s="73">
        <f t="shared" si="131"/>
        <v>0</v>
      </c>
      <c r="I100" s="73">
        <f t="shared" si="131"/>
        <v>0</v>
      </c>
      <c r="J100" s="73">
        <f t="shared" si="131"/>
        <v>0</v>
      </c>
      <c r="K100" s="73">
        <f t="shared" si="131"/>
        <v>0</v>
      </c>
      <c r="L100" s="73">
        <f t="shared" si="131"/>
        <v>0</v>
      </c>
      <c r="M100" s="73">
        <f t="shared" si="131"/>
        <v>0</v>
      </c>
      <c r="N100" s="73">
        <f t="shared" si="131"/>
        <v>0</v>
      </c>
      <c r="O100" s="73">
        <f t="shared" si="131"/>
        <v>0</v>
      </c>
    </row>
    <row r="101" spans="1:46" ht="21.75" customHeight="1" x14ac:dyDescent="0.3">
      <c r="A101" s="11"/>
      <c r="B101" s="71"/>
      <c r="C101" s="4"/>
      <c r="D101" s="4"/>
      <c r="E101" s="4"/>
      <c r="F101" s="4"/>
      <c r="G101" s="4"/>
      <c r="H101" s="4"/>
      <c r="I101" s="4"/>
      <c r="J101" s="4"/>
      <c r="K101" s="4"/>
      <c r="L101" s="4"/>
      <c r="M101" s="4"/>
      <c r="N101" s="4"/>
      <c r="O101" s="4"/>
    </row>
    <row r="102" spans="1:46" ht="21.75" customHeight="1" x14ac:dyDescent="0.3">
      <c r="A102" s="70" t="s">
        <v>135</v>
      </c>
      <c r="B102" s="72"/>
      <c r="C102" s="4"/>
      <c r="D102" s="4"/>
      <c r="E102" s="4"/>
      <c r="F102" s="4"/>
      <c r="G102" s="4"/>
      <c r="H102" s="4"/>
      <c r="I102" s="4"/>
      <c r="J102" s="4"/>
      <c r="K102" s="4"/>
      <c r="L102" s="4"/>
      <c r="M102" s="4"/>
      <c r="N102" s="4"/>
      <c r="O102" s="4"/>
    </row>
    <row r="103" spans="1:46" ht="21.75" customHeight="1" x14ac:dyDescent="0.3">
      <c r="A103" s="11">
        <v>7060</v>
      </c>
      <c r="B103" s="71" t="s">
        <v>86</v>
      </c>
      <c r="C103" s="216"/>
      <c r="D103" s="216"/>
      <c r="E103" s="216"/>
      <c r="F103" s="216"/>
      <c r="G103" s="216"/>
      <c r="H103" s="216"/>
      <c r="I103" s="216"/>
      <c r="J103" s="216"/>
      <c r="K103" s="216"/>
      <c r="L103" s="216"/>
      <c r="M103" s="216"/>
      <c r="N103" s="216"/>
      <c r="O103" s="4">
        <f t="shared" ref="O103:O108" si="132">SUM(C103:N103)</f>
        <v>0</v>
      </c>
      <c r="AA103" s="7" t="s">
        <v>190</v>
      </c>
      <c r="AB103" s="7" t="str">
        <f t="shared" ref="AB103:AB108" si="133">IF(A103="","",A103&amp;"-000000")</f>
        <v>7060-000000</v>
      </c>
      <c r="AC103" s="7">
        <v>962</v>
      </c>
      <c r="AD103" s="7" t="str">
        <f t="shared" ref="AD103:AD108" si="134">IF(LEN($O$1)=3,$O$1,IF(LEN($O$1)=2,0&amp;$O$1,IF(LEN($O$1)=1,0&amp;0&amp;$O$1,"ERROR")))</f>
        <v>035</v>
      </c>
      <c r="AE103" s="7"/>
      <c r="AF103" s="7"/>
      <c r="AG103" s="7">
        <v>110</v>
      </c>
      <c r="AH103" s="7" t="str">
        <f>Summary!$B$2</f>
        <v>USD</v>
      </c>
      <c r="AI103" s="7">
        <f t="shared" ref="AI103:AI108" si="135">IF(C103="",0,C103)</f>
        <v>0</v>
      </c>
      <c r="AJ103" s="7">
        <f t="shared" ref="AJ103:AJ108" si="136">IF(D103="",0,D103)</f>
        <v>0</v>
      </c>
      <c r="AK103" s="7">
        <f t="shared" ref="AK103:AK108" si="137">IF(E103="",0,E103)</f>
        <v>0</v>
      </c>
      <c r="AL103" s="7">
        <f t="shared" ref="AL103:AL108" si="138">IF(F103="",0,F103)</f>
        <v>0</v>
      </c>
      <c r="AM103" s="7">
        <f t="shared" ref="AM103:AM108" si="139">IF(G103="",0,G103)</f>
        <v>0</v>
      </c>
      <c r="AN103" s="7">
        <f t="shared" ref="AN103:AN108" si="140">IF(H103="",0,H103)</f>
        <v>0</v>
      </c>
      <c r="AO103" s="7">
        <f t="shared" ref="AO103:AO108" si="141">IF(I103="",0,I103)</f>
        <v>0</v>
      </c>
      <c r="AP103" s="7">
        <f t="shared" ref="AP103:AP108" si="142">IF(J103="",0,J103)</f>
        <v>0</v>
      </c>
      <c r="AQ103" s="7">
        <f t="shared" ref="AQ103:AQ108" si="143">IF(K103="",0,K103)</f>
        <v>0</v>
      </c>
      <c r="AR103" s="7">
        <f t="shared" ref="AR103:AR108" si="144">IF(L103="",0,L103)</f>
        <v>0</v>
      </c>
      <c r="AS103" s="7">
        <f t="shared" ref="AS103:AS108" si="145">IF(M103="",0,M103)</f>
        <v>0</v>
      </c>
      <c r="AT103" s="7">
        <f t="shared" ref="AT103:AT108" si="146">IF(N103="",0,N103)</f>
        <v>0</v>
      </c>
    </row>
    <row r="104" spans="1:46" ht="21.75" customHeight="1" x14ac:dyDescent="0.3">
      <c r="A104" s="11">
        <v>7062</v>
      </c>
      <c r="B104" s="71" t="s">
        <v>88</v>
      </c>
      <c r="C104" s="216"/>
      <c r="D104" s="216"/>
      <c r="E104" s="216"/>
      <c r="F104" s="216"/>
      <c r="G104" s="216"/>
      <c r="H104" s="216"/>
      <c r="I104" s="216"/>
      <c r="J104" s="216"/>
      <c r="K104" s="216"/>
      <c r="L104" s="216"/>
      <c r="M104" s="216"/>
      <c r="N104" s="216"/>
      <c r="O104" s="4">
        <f t="shared" si="132"/>
        <v>0</v>
      </c>
      <c r="AA104" s="7" t="s">
        <v>190</v>
      </c>
      <c r="AB104" s="7" t="str">
        <f t="shared" si="133"/>
        <v>7062-000000</v>
      </c>
      <c r="AC104" s="7">
        <v>962</v>
      </c>
      <c r="AD104" s="7" t="str">
        <f t="shared" si="134"/>
        <v>035</v>
      </c>
      <c r="AE104" s="7"/>
      <c r="AF104" s="7"/>
      <c r="AG104" s="7">
        <v>110</v>
      </c>
      <c r="AH104" s="7" t="str">
        <f>Summary!$B$2</f>
        <v>USD</v>
      </c>
      <c r="AI104" s="7">
        <f t="shared" si="135"/>
        <v>0</v>
      </c>
      <c r="AJ104" s="7">
        <f t="shared" si="136"/>
        <v>0</v>
      </c>
      <c r="AK104" s="7">
        <f t="shared" si="137"/>
        <v>0</v>
      </c>
      <c r="AL104" s="7">
        <f t="shared" si="138"/>
        <v>0</v>
      </c>
      <c r="AM104" s="7">
        <f t="shared" si="139"/>
        <v>0</v>
      </c>
      <c r="AN104" s="7">
        <f t="shared" si="140"/>
        <v>0</v>
      </c>
      <c r="AO104" s="7">
        <f t="shared" si="141"/>
        <v>0</v>
      </c>
      <c r="AP104" s="7">
        <f t="shared" si="142"/>
        <v>0</v>
      </c>
      <c r="AQ104" s="7">
        <f t="shared" si="143"/>
        <v>0</v>
      </c>
      <c r="AR104" s="7">
        <f t="shared" si="144"/>
        <v>0</v>
      </c>
      <c r="AS104" s="7">
        <f t="shared" si="145"/>
        <v>0</v>
      </c>
      <c r="AT104" s="7">
        <f t="shared" si="146"/>
        <v>0</v>
      </c>
    </row>
    <row r="105" spans="1:46" ht="21.75" customHeight="1" x14ac:dyDescent="0.3">
      <c r="A105" s="11">
        <v>7064</v>
      </c>
      <c r="B105" s="71" t="s">
        <v>90</v>
      </c>
      <c r="C105" s="216"/>
      <c r="D105" s="216"/>
      <c r="E105" s="216"/>
      <c r="F105" s="216"/>
      <c r="G105" s="216"/>
      <c r="H105" s="216"/>
      <c r="I105" s="216"/>
      <c r="J105" s="216"/>
      <c r="K105" s="216"/>
      <c r="L105" s="216"/>
      <c r="M105" s="216"/>
      <c r="N105" s="216"/>
      <c r="O105" s="4">
        <f t="shared" si="132"/>
        <v>0</v>
      </c>
      <c r="AA105" s="7" t="s">
        <v>190</v>
      </c>
      <c r="AB105" s="7" t="str">
        <f t="shared" si="133"/>
        <v>7064-000000</v>
      </c>
      <c r="AC105" s="7">
        <v>962</v>
      </c>
      <c r="AD105" s="7" t="str">
        <f t="shared" si="134"/>
        <v>035</v>
      </c>
      <c r="AE105" s="7"/>
      <c r="AF105" s="7"/>
      <c r="AG105" s="7">
        <v>110</v>
      </c>
      <c r="AH105" s="7" t="str">
        <f>Summary!$B$2</f>
        <v>USD</v>
      </c>
      <c r="AI105" s="7">
        <f t="shared" si="135"/>
        <v>0</v>
      </c>
      <c r="AJ105" s="7">
        <f t="shared" si="136"/>
        <v>0</v>
      </c>
      <c r="AK105" s="7">
        <f t="shared" si="137"/>
        <v>0</v>
      </c>
      <c r="AL105" s="7">
        <f t="shared" si="138"/>
        <v>0</v>
      </c>
      <c r="AM105" s="7">
        <f t="shared" si="139"/>
        <v>0</v>
      </c>
      <c r="AN105" s="7">
        <f t="shared" si="140"/>
        <v>0</v>
      </c>
      <c r="AO105" s="7">
        <f t="shared" si="141"/>
        <v>0</v>
      </c>
      <c r="AP105" s="7">
        <f t="shared" si="142"/>
        <v>0</v>
      </c>
      <c r="AQ105" s="7">
        <f t="shared" si="143"/>
        <v>0</v>
      </c>
      <c r="AR105" s="7">
        <f t="shared" si="144"/>
        <v>0</v>
      </c>
      <c r="AS105" s="7">
        <f t="shared" si="145"/>
        <v>0</v>
      </c>
      <c r="AT105" s="7">
        <f t="shared" si="146"/>
        <v>0</v>
      </c>
    </row>
    <row r="106" spans="1:46" ht="21.75" customHeight="1" x14ac:dyDescent="0.3">
      <c r="A106" s="11">
        <v>7066</v>
      </c>
      <c r="B106" s="71" t="s">
        <v>92</v>
      </c>
      <c r="C106" s="10"/>
      <c r="D106" s="10"/>
      <c r="E106" s="10"/>
      <c r="F106" s="10"/>
      <c r="G106" s="10"/>
      <c r="H106" s="10"/>
      <c r="I106" s="10"/>
      <c r="J106" s="10"/>
      <c r="K106" s="10"/>
      <c r="L106" s="10"/>
      <c r="M106" s="10"/>
      <c r="N106" s="10"/>
      <c r="O106" s="4">
        <f t="shared" si="132"/>
        <v>0</v>
      </c>
      <c r="AA106" s="7" t="s">
        <v>190</v>
      </c>
      <c r="AB106" s="7" t="str">
        <f t="shared" si="133"/>
        <v>7066-000000</v>
      </c>
      <c r="AC106" s="7">
        <v>962</v>
      </c>
      <c r="AD106" s="7" t="str">
        <f t="shared" si="134"/>
        <v>035</v>
      </c>
      <c r="AE106" s="7"/>
      <c r="AF106" s="7"/>
      <c r="AG106" s="7">
        <v>110</v>
      </c>
      <c r="AH106" s="7" t="str">
        <f>Summary!$B$2</f>
        <v>USD</v>
      </c>
      <c r="AI106" s="7">
        <f t="shared" si="135"/>
        <v>0</v>
      </c>
      <c r="AJ106" s="7">
        <f t="shared" si="136"/>
        <v>0</v>
      </c>
      <c r="AK106" s="7">
        <f t="shared" si="137"/>
        <v>0</v>
      </c>
      <c r="AL106" s="7">
        <f t="shared" si="138"/>
        <v>0</v>
      </c>
      <c r="AM106" s="7">
        <f t="shared" si="139"/>
        <v>0</v>
      </c>
      <c r="AN106" s="7">
        <f t="shared" si="140"/>
        <v>0</v>
      </c>
      <c r="AO106" s="7">
        <f t="shared" si="141"/>
        <v>0</v>
      </c>
      <c r="AP106" s="7">
        <f t="shared" si="142"/>
        <v>0</v>
      </c>
      <c r="AQ106" s="7">
        <f t="shared" si="143"/>
        <v>0</v>
      </c>
      <c r="AR106" s="7">
        <f t="shared" si="144"/>
        <v>0</v>
      </c>
      <c r="AS106" s="7">
        <f t="shared" si="145"/>
        <v>0</v>
      </c>
      <c r="AT106" s="7">
        <f t="shared" si="146"/>
        <v>0</v>
      </c>
    </row>
    <row r="107" spans="1:46" ht="21.75" customHeight="1" x14ac:dyDescent="0.3">
      <c r="A107" s="11">
        <v>7068</v>
      </c>
      <c r="B107" s="71" t="s">
        <v>94</v>
      </c>
      <c r="C107" s="10"/>
      <c r="D107" s="10"/>
      <c r="E107" s="10"/>
      <c r="F107" s="10"/>
      <c r="G107" s="10"/>
      <c r="H107" s="10"/>
      <c r="I107" s="10"/>
      <c r="J107" s="10"/>
      <c r="K107" s="10"/>
      <c r="L107" s="10"/>
      <c r="M107" s="10"/>
      <c r="N107" s="10"/>
      <c r="O107" s="4">
        <f t="shared" si="132"/>
        <v>0</v>
      </c>
      <c r="AA107" s="7" t="s">
        <v>190</v>
      </c>
      <c r="AB107" s="7" t="str">
        <f t="shared" si="133"/>
        <v>7068-000000</v>
      </c>
      <c r="AC107" s="7">
        <v>962</v>
      </c>
      <c r="AD107" s="7" t="str">
        <f t="shared" si="134"/>
        <v>035</v>
      </c>
      <c r="AE107" s="7"/>
      <c r="AF107" s="7"/>
      <c r="AG107" s="7">
        <v>110</v>
      </c>
      <c r="AH107" s="7" t="str">
        <f>Summary!$B$2</f>
        <v>USD</v>
      </c>
      <c r="AI107" s="7">
        <f t="shared" si="135"/>
        <v>0</v>
      </c>
      <c r="AJ107" s="7">
        <f t="shared" si="136"/>
        <v>0</v>
      </c>
      <c r="AK107" s="7">
        <f t="shared" si="137"/>
        <v>0</v>
      </c>
      <c r="AL107" s="7">
        <f t="shared" si="138"/>
        <v>0</v>
      </c>
      <c r="AM107" s="7">
        <f t="shared" si="139"/>
        <v>0</v>
      </c>
      <c r="AN107" s="7">
        <f t="shared" si="140"/>
        <v>0</v>
      </c>
      <c r="AO107" s="7">
        <f t="shared" si="141"/>
        <v>0</v>
      </c>
      <c r="AP107" s="7">
        <f t="shared" si="142"/>
        <v>0</v>
      </c>
      <c r="AQ107" s="7">
        <f t="shared" si="143"/>
        <v>0</v>
      </c>
      <c r="AR107" s="7">
        <f t="shared" si="144"/>
        <v>0</v>
      </c>
      <c r="AS107" s="7">
        <f t="shared" si="145"/>
        <v>0</v>
      </c>
      <c r="AT107" s="7">
        <f t="shared" si="146"/>
        <v>0</v>
      </c>
    </row>
    <row r="108" spans="1:46" ht="21.75" customHeight="1" x14ac:dyDescent="0.3">
      <c r="A108" s="11">
        <v>7072</v>
      </c>
      <c r="B108" s="71" t="str">
        <f>IF(ISTEXT("Travel-"&amp;VLOOKUP(A108,'Chart of Accounts'!$B$5:$C$50,2,FALSE)),"Travel-"&amp;VLOOKUP(A108,'Chart of Accounts'!$B$5:$C$50,2,FALSE),"")</f>
        <v>Travel-Sales Tax Expense (incl. GST, VAT, etc.)</v>
      </c>
      <c r="C108" s="10"/>
      <c r="D108" s="10"/>
      <c r="E108" s="10"/>
      <c r="F108" s="10"/>
      <c r="G108" s="10"/>
      <c r="H108" s="10"/>
      <c r="I108" s="10"/>
      <c r="J108" s="10"/>
      <c r="K108" s="10"/>
      <c r="L108" s="10"/>
      <c r="M108" s="10"/>
      <c r="N108" s="10"/>
      <c r="O108" s="4">
        <f t="shared" si="132"/>
        <v>0</v>
      </c>
      <c r="AA108" s="7" t="s">
        <v>190</v>
      </c>
      <c r="AB108" s="7" t="str">
        <f t="shared" si="133"/>
        <v>7072-000000</v>
      </c>
      <c r="AC108" s="7">
        <v>962</v>
      </c>
      <c r="AD108" s="7" t="str">
        <f t="shared" si="134"/>
        <v>035</v>
      </c>
      <c r="AE108" s="7"/>
      <c r="AF108" s="7"/>
      <c r="AG108" s="7">
        <v>110</v>
      </c>
      <c r="AH108" s="7" t="str">
        <f>Summary!$B$2</f>
        <v>USD</v>
      </c>
      <c r="AI108" s="7">
        <f t="shared" si="135"/>
        <v>0</v>
      </c>
      <c r="AJ108" s="7">
        <f t="shared" si="136"/>
        <v>0</v>
      </c>
      <c r="AK108" s="7">
        <f t="shared" si="137"/>
        <v>0</v>
      </c>
      <c r="AL108" s="7">
        <f t="shared" si="138"/>
        <v>0</v>
      </c>
      <c r="AM108" s="7">
        <f t="shared" si="139"/>
        <v>0</v>
      </c>
      <c r="AN108" s="7">
        <f t="shared" si="140"/>
        <v>0</v>
      </c>
      <c r="AO108" s="7">
        <f t="shared" si="141"/>
        <v>0</v>
      </c>
      <c r="AP108" s="7">
        <f t="shared" si="142"/>
        <v>0</v>
      </c>
      <c r="AQ108" s="7">
        <f t="shared" si="143"/>
        <v>0</v>
      </c>
      <c r="AR108" s="7">
        <f t="shared" si="144"/>
        <v>0</v>
      </c>
      <c r="AS108" s="7">
        <f t="shared" si="145"/>
        <v>0</v>
      </c>
      <c r="AT108" s="7">
        <f t="shared" si="146"/>
        <v>0</v>
      </c>
    </row>
    <row r="109" spans="1:46" ht="21.75" customHeight="1" x14ac:dyDescent="0.3">
      <c r="A109" s="70" t="s">
        <v>381</v>
      </c>
      <c r="B109" s="71"/>
      <c r="C109" s="73">
        <f t="shared" ref="C109:O109" si="147">SUM(C103:C108)</f>
        <v>0</v>
      </c>
      <c r="D109" s="73">
        <f t="shared" si="147"/>
        <v>0</v>
      </c>
      <c r="E109" s="73">
        <f t="shared" si="147"/>
        <v>0</v>
      </c>
      <c r="F109" s="73">
        <f t="shared" si="147"/>
        <v>0</v>
      </c>
      <c r="G109" s="73">
        <f t="shared" si="147"/>
        <v>0</v>
      </c>
      <c r="H109" s="73">
        <f t="shared" si="147"/>
        <v>0</v>
      </c>
      <c r="I109" s="73">
        <f t="shared" si="147"/>
        <v>0</v>
      </c>
      <c r="J109" s="73">
        <f t="shared" si="147"/>
        <v>0</v>
      </c>
      <c r="K109" s="73">
        <f t="shared" si="147"/>
        <v>0</v>
      </c>
      <c r="L109" s="73">
        <f t="shared" si="147"/>
        <v>0</v>
      </c>
      <c r="M109" s="73">
        <f t="shared" si="147"/>
        <v>0</v>
      </c>
      <c r="N109" s="73">
        <f t="shared" si="147"/>
        <v>0</v>
      </c>
      <c r="O109" s="73">
        <f t="shared" si="147"/>
        <v>0</v>
      </c>
    </row>
    <row r="110" spans="1:46" ht="21.75" customHeight="1" x14ac:dyDescent="0.2">
      <c r="B110" s="75"/>
    </row>
    <row r="111" spans="1:46" ht="21.75" customHeight="1" x14ac:dyDescent="0.3">
      <c r="A111" s="70" t="s">
        <v>136</v>
      </c>
      <c r="B111" s="72"/>
      <c r="C111" s="4"/>
      <c r="D111" s="4"/>
      <c r="E111" s="4"/>
      <c r="F111" s="4"/>
      <c r="G111" s="4"/>
      <c r="H111" s="4"/>
      <c r="I111" s="4"/>
      <c r="J111" s="4"/>
      <c r="K111" s="4"/>
      <c r="L111" s="4"/>
      <c r="M111" s="4"/>
      <c r="N111" s="4"/>
      <c r="O111" s="4"/>
    </row>
    <row r="112" spans="1:46" ht="21.75" customHeight="1" x14ac:dyDescent="0.3">
      <c r="A112" s="11">
        <v>7060</v>
      </c>
      <c r="B112" s="71" t="s">
        <v>86</v>
      </c>
      <c r="C112" s="10"/>
      <c r="D112" s="10"/>
      <c r="E112" s="10"/>
      <c r="F112" s="10"/>
      <c r="G112" s="10"/>
      <c r="H112" s="10"/>
      <c r="I112" s="10"/>
      <c r="J112" s="10"/>
      <c r="K112" s="10"/>
      <c r="L112" s="10"/>
      <c r="M112" s="10"/>
      <c r="N112" s="10"/>
      <c r="O112" s="4">
        <f t="shared" ref="O112:O116" si="148">SUM(C112:N112)</f>
        <v>0</v>
      </c>
      <c r="AA112" s="7" t="s">
        <v>190</v>
      </c>
      <c r="AB112" s="7" t="str">
        <f t="shared" ref="AB112:AB116" si="149">IF(A112="","",A112&amp;"-000000")</f>
        <v>7060-000000</v>
      </c>
      <c r="AC112" s="7">
        <v>963</v>
      </c>
      <c r="AD112" s="7" t="str">
        <f t="shared" ref="AD112:AD116" si="150">IF(LEN($O$1)=3,$O$1,IF(LEN($O$1)=2,0&amp;$O$1,IF(LEN($O$1)=1,0&amp;0&amp;$O$1,"ERROR")))</f>
        <v>035</v>
      </c>
      <c r="AE112" s="7"/>
      <c r="AF112" s="7"/>
      <c r="AG112" s="7">
        <v>110</v>
      </c>
      <c r="AH112" s="7" t="str">
        <f>Summary!$B$2</f>
        <v>USD</v>
      </c>
      <c r="AI112" s="7">
        <f t="shared" ref="AI112:AI116" si="151">IF(C112="",0,C112)</f>
        <v>0</v>
      </c>
      <c r="AJ112" s="7">
        <f t="shared" ref="AJ112:AJ116" si="152">IF(D112="",0,D112)</f>
        <v>0</v>
      </c>
      <c r="AK112" s="7">
        <f t="shared" ref="AK112:AK116" si="153">IF(E112="",0,E112)</f>
        <v>0</v>
      </c>
      <c r="AL112" s="7">
        <f t="shared" ref="AL112:AL116" si="154">IF(F112="",0,F112)</f>
        <v>0</v>
      </c>
      <c r="AM112" s="7">
        <f t="shared" ref="AM112:AM116" si="155">IF(G112="",0,G112)</f>
        <v>0</v>
      </c>
      <c r="AN112" s="7">
        <f t="shared" ref="AN112:AN116" si="156">IF(H112="",0,H112)</f>
        <v>0</v>
      </c>
      <c r="AO112" s="7">
        <f t="shared" ref="AO112:AO116" si="157">IF(I112="",0,I112)</f>
        <v>0</v>
      </c>
      <c r="AP112" s="7">
        <f t="shared" ref="AP112:AP116" si="158">IF(J112="",0,J112)</f>
        <v>0</v>
      </c>
      <c r="AQ112" s="7">
        <f t="shared" ref="AQ112:AQ116" si="159">IF(K112="",0,K112)</f>
        <v>0</v>
      </c>
      <c r="AR112" s="7">
        <f t="shared" ref="AR112:AR116" si="160">IF(L112="",0,L112)</f>
        <v>0</v>
      </c>
      <c r="AS112" s="7">
        <f t="shared" ref="AS112:AS116" si="161">IF(M112="",0,M112)</f>
        <v>0</v>
      </c>
      <c r="AT112" s="7">
        <f t="shared" ref="AT112:AT116" si="162">IF(N112="",0,N112)</f>
        <v>0</v>
      </c>
    </row>
    <row r="113" spans="1:46" ht="21.75" customHeight="1" x14ac:dyDescent="0.3">
      <c r="A113" s="11">
        <v>7062</v>
      </c>
      <c r="B113" s="71" t="s">
        <v>88</v>
      </c>
      <c r="C113" s="10"/>
      <c r="D113" s="10"/>
      <c r="E113" s="10"/>
      <c r="F113" s="10"/>
      <c r="G113" s="10"/>
      <c r="H113" s="10"/>
      <c r="I113" s="10"/>
      <c r="J113" s="10"/>
      <c r="K113" s="10"/>
      <c r="L113" s="10"/>
      <c r="M113" s="10"/>
      <c r="N113" s="10"/>
      <c r="O113" s="4">
        <f t="shared" si="148"/>
        <v>0</v>
      </c>
      <c r="AA113" s="7" t="s">
        <v>190</v>
      </c>
      <c r="AB113" s="7" t="str">
        <f t="shared" si="149"/>
        <v>7062-000000</v>
      </c>
      <c r="AC113" s="7">
        <v>963</v>
      </c>
      <c r="AD113" s="7" t="str">
        <f t="shared" si="150"/>
        <v>035</v>
      </c>
      <c r="AE113" s="7"/>
      <c r="AF113" s="7"/>
      <c r="AG113" s="7">
        <v>110</v>
      </c>
      <c r="AH113" s="7" t="str">
        <f>Summary!$B$2</f>
        <v>USD</v>
      </c>
      <c r="AI113" s="7">
        <f t="shared" si="151"/>
        <v>0</v>
      </c>
      <c r="AJ113" s="7">
        <f t="shared" si="152"/>
        <v>0</v>
      </c>
      <c r="AK113" s="7">
        <f t="shared" si="153"/>
        <v>0</v>
      </c>
      <c r="AL113" s="7">
        <f t="shared" si="154"/>
        <v>0</v>
      </c>
      <c r="AM113" s="7">
        <f t="shared" si="155"/>
        <v>0</v>
      </c>
      <c r="AN113" s="7">
        <f t="shared" si="156"/>
        <v>0</v>
      </c>
      <c r="AO113" s="7">
        <f t="shared" si="157"/>
        <v>0</v>
      </c>
      <c r="AP113" s="7">
        <f t="shared" si="158"/>
        <v>0</v>
      </c>
      <c r="AQ113" s="7">
        <f t="shared" si="159"/>
        <v>0</v>
      </c>
      <c r="AR113" s="7">
        <f t="shared" si="160"/>
        <v>0</v>
      </c>
      <c r="AS113" s="7">
        <f t="shared" si="161"/>
        <v>0</v>
      </c>
      <c r="AT113" s="7">
        <f t="shared" si="162"/>
        <v>0</v>
      </c>
    </row>
    <row r="114" spans="1:46" ht="21.75" customHeight="1" x14ac:dyDescent="0.3">
      <c r="A114" s="11">
        <v>7064</v>
      </c>
      <c r="B114" s="71" t="s">
        <v>90</v>
      </c>
      <c r="C114" s="10"/>
      <c r="D114" s="10"/>
      <c r="E114" s="10"/>
      <c r="F114" s="10"/>
      <c r="G114" s="10"/>
      <c r="H114" s="10"/>
      <c r="I114" s="10"/>
      <c r="J114" s="10"/>
      <c r="K114" s="10"/>
      <c r="L114" s="10"/>
      <c r="M114" s="10"/>
      <c r="N114" s="10"/>
      <c r="O114" s="4">
        <f t="shared" si="148"/>
        <v>0</v>
      </c>
      <c r="AA114" s="7" t="s">
        <v>190</v>
      </c>
      <c r="AB114" s="7" t="str">
        <f t="shared" si="149"/>
        <v>7064-000000</v>
      </c>
      <c r="AC114" s="7">
        <v>963</v>
      </c>
      <c r="AD114" s="7" t="str">
        <f t="shared" si="150"/>
        <v>035</v>
      </c>
      <c r="AE114" s="7"/>
      <c r="AF114" s="7"/>
      <c r="AG114" s="7">
        <v>110</v>
      </c>
      <c r="AH114" s="7" t="str">
        <f>Summary!$B$2</f>
        <v>USD</v>
      </c>
      <c r="AI114" s="7">
        <f t="shared" si="151"/>
        <v>0</v>
      </c>
      <c r="AJ114" s="7">
        <f t="shared" si="152"/>
        <v>0</v>
      </c>
      <c r="AK114" s="7">
        <f t="shared" si="153"/>
        <v>0</v>
      </c>
      <c r="AL114" s="7">
        <f t="shared" si="154"/>
        <v>0</v>
      </c>
      <c r="AM114" s="7">
        <f t="shared" si="155"/>
        <v>0</v>
      </c>
      <c r="AN114" s="7">
        <f t="shared" si="156"/>
        <v>0</v>
      </c>
      <c r="AO114" s="7">
        <f t="shared" si="157"/>
        <v>0</v>
      </c>
      <c r="AP114" s="7">
        <f t="shared" si="158"/>
        <v>0</v>
      </c>
      <c r="AQ114" s="7">
        <f t="shared" si="159"/>
        <v>0</v>
      </c>
      <c r="AR114" s="7">
        <f t="shared" si="160"/>
        <v>0</v>
      </c>
      <c r="AS114" s="7">
        <f t="shared" si="161"/>
        <v>0</v>
      </c>
      <c r="AT114" s="7">
        <f t="shared" si="162"/>
        <v>0</v>
      </c>
    </row>
    <row r="115" spans="1:46" ht="21.75" customHeight="1" x14ac:dyDescent="0.3">
      <c r="A115" s="11">
        <v>7066</v>
      </c>
      <c r="B115" s="71" t="s">
        <v>92</v>
      </c>
      <c r="C115" s="10"/>
      <c r="D115" s="10"/>
      <c r="E115" s="10"/>
      <c r="F115" s="10"/>
      <c r="G115" s="10"/>
      <c r="H115" s="10"/>
      <c r="I115" s="10"/>
      <c r="J115" s="10"/>
      <c r="K115" s="10"/>
      <c r="L115" s="10"/>
      <c r="M115" s="10"/>
      <c r="N115" s="10"/>
      <c r="O115" s="4">
        <f t="shared" si="148"/>
        <v>0</v>
      </c>
      <c r="AA115" s="7" t="s">
        <v>190</v>
      </c>
      <c r="AB115" s="7" t="str">
        <f t="shared" si="149"/>
        <v>7066-000000</v>
      </c>
      <c r="AC115" s="7">
        <v>963</v>
      </c>
      <c r="AD115" s="7" t="str">
        <f t="shared" si="150"/>
        <v>035</v>
      </c>
      <c r="AE115" s="7"/>
      <c r="AF115" s="7"/>
      <c r="AG115" s="7">
        <v>110</v>
      </c>
      <c r="AH115" s="7" t="str">
        <f>Summary!$B$2</f>
        <v>USD</v>
      </c>
      <c r="AI115" s="7">
        <f t="shared" si="151"/>
        <v>0</v>
      </c>
      <c r="AJ115" s="7">
        <f t="shared" si="152"/>
        <v>0</v>
      </c>
      <c r="AK115" s="7">
        <f t="shared" si="153"/>
        <v>0</v>
      </c>
      <c r="AL115" s="7">
        <f t="shared" si="154"/>
        <v>0</v>
      </c>
      <c r="AM115" s="7">
        <f t="shared" si="155"/>
        <v>0</v>
      </c>
      <c r="AN115" s="7">
        <f t="shared" si="156"/>
        <v>0</v>
      </c>
      <c r="AO115" s="7">
        <f t="shared" si="157"/>
        <v>0</v>
      </c>
      <c r="AP115" s="7">
        <f t="shared" si="158"/>
        <v>0</v>
      </c>
      <c r="AQ115" s="7">
        <f t="shared" si="159"/>
        <v>0</v>
      </c>
      <c r="AR115" s="7">
        <f t="shared" si="160"/>
        <v>0</v>
      </c>
      <c r="AS115" s="7">
        <f t="shared" si="161"/>
        <v>0</v>
      </c>
      <c r="AT115" s="7">
        <f t="shared" si="162"/>
        <v>0</v>
      </c>
    </row>
    <row r="116" spans="1:46" ht="21.75" customHeight="1" x14ac:dyDescent="0.3">
      <c r="A116" s="11">
        <v>7068</v>
      </c>
      <c r="B116" s="71" t="s">
        <v>94</v>
      </c>
      <c r="C116" s="10"/>
      <c r="D116" s="10"/>
      <c r="E116" s="10"/>
      <c r="F116" s="10"/>
      <c r="G116" s="10"/>
      <c r="H116" s="10"/>
      <c r="I116" s="10"/>
      <c r="J116" s="10"/>
      <c r="K116" s="10"/>
      <c r="L116" s="10"/>
      <c r="M116" s="10"/>
      <c r="N116" s="10"/>
      <c r="O116" s="4">
        <f t="shared" si="148"/>
        <v>0</v>
      </c>
      <c r="AA116" s="7" t="s">
        <v>190</v>
      </c>
      <c r="AB116" s="7" t="str">
        <f t="shared" si="149"/>
        <v>7068-000000</v>
      </c>
      <c r="AC116" s="7">
        <v>963</v>
      </c>
      <c r="AD116" s="7" t="str">
        <f t="shared" si="150"/>
        <v>035</v>
      </c>
      <c r="AE116" s="7"/>
      <c r="AF116" s="7"/>
      <c r="AG116" s="7">
        <v>110</v>
      </c>
      <c r="AH116" s="7" t="str">
        <f>Summary!$B$2</f>
        <v>USD</v>
      </c>
      <c r="AI116" s="7">
        <f t="shared" si="151"/>
        <v>0</v>
      </c>
      <c r="AJ116" s="7">
        <f t="shared" si="152"/>
        <v>0</v>
      </c>
      <c r="AK116" s="7">
        <f t="shared" si="153"/>
        <v>0</v>
      </c>
      <c r="AL116" s="7">
        <f t="shared" si="154"/>
        <v>0</v>
      </c>
      <c r="AM116" s="7">
        <f t="shared" si="155"/>
        <v>0</v>
      </c>
      <c r="AN116" s="7">
        <f t="shared" si="156"/>
        <v>0</v>
      </c>
      <c r="AO116" s="7">
        <f t="shared" si="157"/>
        <v>0</v>
      </c>
      <c r="AP116" s="7">
        <f t="shared" si="158"/>
        <v>0</v>
      </c>
      <c r="AQ116" s="7">
        <f t="shared" si="159"/>
        <v>0</v>
      </c>
      <c r="AR116" s="7">
        <f t="shared" si="160"/>
        <v>0</v>
      </c>
      <c r="AS116" s="7">
        <f t="shared" si="161"/>
        <v>0</v>
      </c>
      <c r="AT116" s="7">
        <f t="shared" si="162"/>
        <v>0</v>
      </c>
    </row>
    <row r="117" spans="1:46" ht="20.25" x14ac:dyDescent="0.3">
      <c r="A117" s="70" t="s">
        <v>382</v>
      </c>
      <c r="B117" s="71"/>
      <c r="C117" s="73">
        <f t="shared" ref="C117:O117" si="163">SUM(C112:C116)</f>
        <v>0</v>
      </c>
      <c r="D117" s="73">
        <f t="shared" si="163"/>
        <v>0</v>
      </c>
      <c r="E117" s="73">
        <f t="shared" si="163"/>
        <v>0</v>
      </c>
      <c r="F117" s="73">
        <f t="shared" si="163"/>
        <v>0</v>
      </c>
      <c r="G117" s="73">
        <f t="shared" si="163"/>
        <v>0</v>
      </c>
      <c r="H117" s="73">
        <f t="shared" si="163"/>
        <v>0</v>
      </c>
      <c r="I117" s="73">
        <f t="shared" si="163"/>
        <v>0</v>
      </c>
      <c r="J117" s="73">
        <f t="shared" si="163"/>
        <v>0</v>
      </c>
      <c r="K117" s="73">
        <f t="shared" si="163"/>
        <v>0</v>
      </c>
      <c r="L117" s="73">
        <f t="shared" si="163"/>
        <v>0</v>
      </c>
      <c r="M117" s="73">
        <f t="shared" si="163"/>
        <v>0</v>
      </c>
      <c r="N117" s="73">
        <f t="shared" si="163"/>
        <v>0</v>
      </c>
      <c r="O117" s="73">
        <f t="shared" si="163"/>
        <v>0</v>
      </c>
    </row>
    <row r="120" spans="1:46" ht="21" thickBot="1" x14ac:dyDescent="0.35">
      <c r="A120" s="11"/>
      <c r="B120" s="65" t="s">
        <v>134</v>
      </c>
      <c r="C120" s="76">
        <f>SUM(C16,C25,C34,C42,C50,C58,C66,C74,C82,C109,C117,C100,C91)</f>
        <v>0</v>
      </c>
      <c r="D120" s="76">
        <f t="shared" ref="D120:O120" si="164">SUM(D16,D25,D34,D42,D50,D58,D66,D74,D82,D109,D117,D100,D91)</f>
        <v>0</v>
      </c>
      <c r="E120" s="76">
        <f t="shared" si="164"/>
        <v>0</v>
      </c>
      <c r="F120" s="76">
        <f t="shared" si="164"/>
        <v>200</v>
      </c>
      <c r="G120" s="76">
        <f t="shared" si="164"/>
        <v>200</v>
      </c>
      <c r="H120" s="76">
        <f t="shared" si="164"/>
        <v>0</v>
      </c>
      <c r="I120" s="76">
        <f t="shared" si="164"/>
        <v>100</v>
      </c>
      <c r="J120" s="76">
        <f t="shared" si="164"/>
        <v>825</v>
      </c>
      <c r="K120" s="76">
        <f t="shared" si="164"/>
        <v>1050</v>
      </c>
      <c r="L120" s="76">
        <f t="shared" si="164"/>
        <v>1050</v>
      </c>
      <c r="M120" s="76">
        <f t="shared" si="164"/>
        <v>425</v>
      </c>
      <c r="N120" s="76">
        <f t="shared" si="164"/>
        <v>125</v>
      </c>
      <c r="O120" s="76">
        <f t="shared" si="164"/>
        <v>3975</v>
      </c>
    </row>
    <row r="121" spans="1:46" ht="15.75" thickTop="1" x14ac:dyDescent="0.2"/>
  </sheetData>
  <sheetProtection algorithmName="SHA-512" hashValue="D4BCIZ7RzCKxFEnsKRK61tAKzFWPcoj7VzG/0RfaLLL48LYg+AzPbVbI+SeicoExOubLSeyMMogiqFHQlO1ERA==" saltValue="ZR2K/qpcrRBpOoI5tlWswQ==" spinCount="100000" sheet="1" selectLockedCells="1"/>
  <protectedRanges>
    <protectedRange sqref="C111:O111 C9:O9 C16:O18 C25:O27 C34:O36 C82:O84 C42:O44 C50:O52 O37:O41 C58:O60 O45:O49 C66:O68 O53:O57 C74:O76 O61:O65 O69:O73 C109:O109 O103:O108 C117:O117 O77:O81 O10:O15 O112:O116 C100:O102 O94:O99 C91:O93 O85:O90 O19:O24 O28:O33" name="Range1"/>
    <protectedRange sqref="C120:O120" name="Range1_1"/>
    <protectedRange sqref="C10:N10" name="Range1_1_1"/>
    <protectedRange sqref="C11:N15" name="Range1_1_1_1"/>
    <protectedRange sqref="C19:N19" name="Range1_1_1_2"/>
    <protectedRange sqref="C20:N24" name="Range1_1_1_3"/>
    <protectedRange sqref="C28:N28" name="Range1_1_1_4"/>
    <protectedRange sqref="C29:N33" name="Range1_1_1_5"/>
    <protectedRange sqref="C37:N41" name="Range1_1_1_7"/>
    <protectedRange sqref="C45:N49" name="Range1_1_1_9"/>
    <protectedRange sqref="C53:N57" name="Range1_1_1_11"/>
    <protectedRange sqref="C61:N65" name="Range1_1_1_14"/>
    <protectedRange sqref="C69:N73" name="Range1_1_1_17"/>
    <protectedRange sqref="C77:N81" name="Range1_1_1_19"/>
    <protectedRange sqref="C103:N108 C94:N99 C85:N90" name="Range1_1_1_26"/>
    <protectedRange sqref="C112:N116" name="Range1_1_1_28"/>
  </protectedRanges>
  <mergeCells count="1">
    <mergeCell ref="C5:O5"/>
  </mergeCells>
  <phoneticPr fontId="5" type="noConversion"/>
  <dataValidations count="1">
    <dataValidation type="decimal" operator="greaterThanOrEqual" allowBlank="1" showInputMessage="1" showErrorMessage="1" sqref="C10:N15 C19:N24 C37:N41 C45:N49 C53:N57 C61:N65 C69:N73 C77:N81 C103:N108 C94:N99 C85:N90 C28:N33 C112:N116" xr:uid="{00000000-0002-0000-0E00-000000000000}">
      <formula1>0</formula1>
    </dataValidation>
  </dataValidations>
  <pageMargins left="0.75" right="0.75" top="1" bottom="1" header="0.5" footer="0.5"/>
  <pageSetup scale="35" fitToHeight="4" orientation="landscape" r:id="rId1"/>
  <headerFooter alignWithMargins="0"/>
  <rowBreaks count="2" manualBreakCount="2">
    <brk id="43" max="15" man="1"/>
    <brk id="75" max="1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T63"/>
  <sheetViews>
    <sheetView topLeftCell="A47" zoomScale="50" zoomScaleNormal="50" workbookViewId="0">
      <selection activeCell="M54" sqref="M54"/>
    </sheetView>
  </sheetViews>
  <sheetFormatPr defaultRowHeight="15" x14ac:dyDescent="0.2"/>
  <cols>
    <col min="1" max="1" width="11.140625" style="60" customWidth="1"/>
    <col min="2" max="2" width="52.7109375" style="60" customWidth="1"/>
    <col min="3" max="15" width="17.85546875" style="60" customWidth="1"/>
    <col min="16" max="23" width="9.140625" style="60"/>
    <col min="24"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8" width="0" style="60" hidden="1" customWidth="1"/>
    <col min="49"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Administration!G3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419</v>
      </c>
      <c r="B8" s="68"/>
      <c r="C8" s="65"/>
      <c r="D8" s="4"/>
      <c r="E8" s="4"/>
      <c r="F8" s="4"/>
      <c r="G8" s="4"/>
      <c r="H8" s="4"/>
      <c r="I8" s="4"/>
      <c r="J8" s="4"/>
      <c r="K8" s="4"/>
      <c r="L8" s="4"/>
      <c r="M8" s="4"/>
      <c r="N8" s="4"/>
      <c r="O8" s="4"/>
    </row>
    <row r="9" spans="1:46" ht="20.25" x14ac:dyDescent="0.3">
      <c r="A9" s="70" t="s">
        <v>264</v>
      </c>
      <c r="B9" s="65"/>
      <c r="C9" s="4"/>
      <c r="D9" s="4"/>
      <c r="E9" s="4"/>
      <c r="F9" s="4"/>
      <c r="G9" s="4"/>
      <c r="H9" s="4"/>
      <c r="I9" s="4"/>
      <c r="J9" s="4"/>
      <c r="K9" s="4"/>
      <c r="L9" s="4"/>
      <c r="M9" s="4"/>
      <c r="N9" s="4"/>
      <c r="O9" s="4"/>
    </row>
    <row r="10" spans="1:46" ht="21.75" customHeight="1" x14ac:dyDescent="0.3">
      <c r="A10" s="11">
        <v>7058</v>
      </c>
      <c r="B10" s="71" t="str">
        <f>IF(ISTEXT(VLOOKUP(A10,'Chart of Accounts'!$B$5:$C$61,2,FALSE)),VLOOKUP(A10,'Chart of Accounts'!$B$5:$C$61,2,FALSE),"")</f>
        <v>Lodging Expense</v>
      </c>
      <c r="C10" s="10"/>
      <c r="D10" s="10"/>
      <c r="E10" s="10"/>
      <c r="F10" s="10"/>
      <c r="G10" s="10"/>
      <c r="H10" s="10"/>
      <c r="I10" s="10">
        <v>650</v>
      </c>
      <c r="J10" s="10"/>
      <c r="K10" s="10"/>
      <c r="L10" s="10"/>
      <c r="M10" s="10"/>
      <c r="N10" s="10"/>
      <c r="O10" s="4">
        <f t="shared" ref="O10" si="0">SUM(C10:N10)</f>
        <v>650</v>
      </c>
      <c r="AA10" s="7" t="s">
        <v>190</v>
      </c>
      <c r="AB10" s="7" t="str">
        <f t="shared" ref="AB10" si="1">IF(A10="","",A10&amp;"-000000")</f>
        <v>7058-000000</v>
      </c>
      <c r="AC10" s="7">
        <v>970</v>
      </c>
      <c r="AD10" s="7" t="str">
        <f t="shared" ref="AD10" si="2">IF(LEN($O$1)=3,$O$1,IF(LEN($O$1)=2,0&amp;$O$1,IF(LEN($O$1)=1,0&amp;0&amp;$O$1,"ERROR")))</f>
        <v>035</v>
      </c>
      <c r="AE10" s="7"/>
      <c r="AF10" s="7">
        <v>1</v>
      </c>
      <c r="AG10" s="7">
        <v>110</v>
      </c>
      <c r="AH10" s="7" t="str">
        <f>Summary!$B$2</f>
        <v>USD</v>
      </c>
      <c r="AI10" s="7">
        <f t="shared" ref="AI10:AT10" si="3">IF(C10="",0,C10)</f>
        <v>0</v>
      </c>
      <c r="AJ10" s="7">
        <f t="shared" si="3"/>
        <v>0</v>
      </c>
      <c r="AK10" s="7">
        <f t="shared" si="3"/>
        <v>0</v>
      </c>
      <c r="AL10" s="7">
        <f t="shared" si="3"/>
        <v>0</v>
      </c>
      <c r="AM10" s="7">
        <f t="shared" si="3"/>
        <v>0</v>
      </c>
      <c r="AN10" s="7">
        <f t="shared" si="3"/>
        <v>0</v>
      </c>
      <c r="AO10" s="7">
        <f t="shared" si="3"/>
        <v>650</v>
      </c>
      <c r="AP10" s="7">
        <f t="shared" si="3"/>
        <v>0</v>
      </c>
      <c r="AQ10" s="7">
        <f t="shared" si="3"/>
        <v>0</v>
      </c>
      <c r="AR10" s="7">
        <f t="shared" si="3"/>
        <v>0</v>
      </c>
      <c r="AS10" s="7">
        <f t="shared" si="3"/>
        <v>0</v>
      </c>
      <c r="AT10" s="7">
        <f t="shared" si="3"/>
        <v>0</v>
      </c>
    </row>
    <row r="11" spans="1:46" s="7" customFormat="1" ht="21.75" customHeight="1" x14ac:dyDescent="0.3">
      <c r="A11" s="70" t="s">
        <v>384</v>
      </c>
      <c r="B11" s="72"/>
      <c r="C11" s="73">
        <f t="shared" ref="C11:O11" si="4">SUM(C10:C10)</f>
        <v>0</v>
      </c>
      <c r="D11" s="73">
        <f t="shared" si="4"/>
        <v>0</v>
      </c>
      <c r="E11" s="73">
        <f t="shared" si="4"/>
        <v>0</v>
      </c>
      <c r="F11" s="73">
        <f t="shared" si="4"/>
        <v>0</v>
      </c>
      <c r="G11" s="73">
        <f t="shared" si="4"/>
        <v>0</v>
      </c>
      <c r="H11" s="73">
        <f t="shared" si="4"/>
        <v>0</v>
      </c>
      <c r="I11" s="73">
        <f t="shared" si="4"/>
        <v>650</v>
      </c>
      <c r="J11" s="73">
        <f t="shared" si="4"/>
        <v>0</v>
      </c>
      <c r="K11" s="73">
        <f t="shared" si="4"/>
        <v>0</v>
      </c>
      <c r="L11" s="73">
        <f t="shared" si="4"/>
        <v>0</v>
      </c>
      <c r="M11" s="73">
        <f t="shared" si="4"/>
        <v>0</v>
      </c>
      <c r="N11" s="73">
        <f t="shared" si="4"/>
        <v>0</v>
      </c>
      <c r="O11" s="73">
        <f t="shared" si="4"/>
        <v>650</v>
      </c>
      <c r="AF11" s="7">
        <v>1</v>
      </c>
    </row>
    <row r="12" spans="1:46" s="7" customFormat="1" ht="21.75" customHeight="1" x14ac:dyDescent="0.3">
      <c r="A12" s="3"/>
      <c r="B12" s="72"/>
      <c r="C12" s="4"/>
      <c r="D12" s="4"/>
      <c r="E12" s="4"/>
      <c r="F12" s="4"/>
      <c r="G12" s="4"/>
      <c r="H12" s="4"/>
      <c r="I12" s="4"/>
      <c r="J12" s="4"/>
      <c r="K12" s="4"/>
      <c r="L12" s="4"/>
      <c r="M12" s="4"/>
      <c r="N12" s="4"/>
      <c r="O12" s="4"/>
      <c r="AF12" s="7">
        <v>1</v>
      </c>
    </row>
    <row r="13" spans="1:46" ht="21.75" customHeight="1" x14ac:dyDescent="0.3">
      <c r="A13" s="70" t="s">
        <v>266</v>
      </c>
      <c r="B13" s="72"/>
      <c r="C13" s="4"/>
      <c r="D13" s="4"/>
      <c r="E13" s="4"/>
      <c r="F13" s="4"/>
      <c r="G13" s="4"/>
      <c r="H13" s="4"/>
      <c r="I13" s="4"/>
      <c r="J13" s="4"/>
      <c r="K13" s="4"/>
      <c r="L13" s="4"/>
      <c r="M13" s="4"/>
      <c r="N13" s="4"/>
      <c r="O13" s="4"/>
      <c r="AF13" s="7">
        <v>1</v>
      </c>
    </row>
    <row r="14" spans="1:46" ht="21.75" customHeight="1" x14ac:dyDescent="0.3">
      <c r="A14" s="11">
        <v>7058</v>
      </c>
      <c r="B14" s="71" t="str">
        <f>IF(ISTEXT(VLOOKUP(A14,'Chart of Accounts'!$B$5:$C$61,2,FALSE)),VLOOKUP(A14,'Chart of Accounts'!$B$5:$C$61,2,FALSE),"")</f>
        <v>Lodging Expense</v>
      </c>
      <c r="C14" s="10"/>
      <c r="D14" s="10"/>
      <c r="E14" s="10"/>
      <c r="F14" s="10"/>
      <c r="G14" s="10"/>
      <c r="H14" s="10"/>
      <c r="I14" s="10">
        <v>650</v>
      </c>
      <c r="J14" s="10"/>
      <c r="K14" s="10"/>
      <c r="L14" s="10"/>
      <c r="M14" s="10"/>
      <c r="N14" s="10"/>
      <c r="O14" s="4">
        <f>SUM(C14:N14)</f>
        <v>650</v>
      </c>
      <c r="AA14" s="7" t="s">
        <v>190</v>
      </c>
      <c r="AB14" s="7" t="str">
        <f t="shared" ref="AB14" si="5">IF(A14="","",A14&amp;"-000000")</f>
        <v>7058-000000</v>
      </c>
      <c r="AC14" s="7">
        <v>971</v>
      </c>
      <c r="AD14" s="7" t="str">
        <f t="shared" ref="AD14" si="6">IF(LEN($O$1)=3,$O$1,IF(LEN($O$1)=2,0&amp;$O$1,IF(LEN($O$1)=1,0&amp;0&amp;$O$1,"ERROR")))</f>
        <v>035</v>
      </c>
      <c r="AE14" s="7"/>
      <c r="AF14" s="7">
        <v>1</v>
      </c>
      <c r="AG14" s="7">
        <v>110</v>
      </c>
      <c r="AH14" s="7" t="str">
        <f>Summary!$B$2</f>
        <v>USD</v>
      </c>
      <c r="AI14" s="7">
        <f t="shared" ref="AI14:AT14" si="7">IF(C14="",0,C14)</f>
        <v>0</v>
      </c>
      <c r="AJ14" s="7">
        <f t="shared" si="7"/>
        <v>0</v>
      </c>
      <c r="AK14" s="7">
        <f t="shared" si="7"/>
        <v>0</v>
      </c>
      <c r="AL14" s="7">
        <f t="shared" si="7"/>
        <v>0</v>
      </c>
      <c r="AM14" s="7">
        <f t="shared" si="7"/>
        <v>0</v>
      </c>
      <c r="AN14" s="7">
        <f t="shared" si="7"/>
        <v>0</v>
      </c>
      <c r="AO14" s="7">
        <f t="shared" si="7"/>
        <v>650</v>
      </c>
      <c r="AP14" s="7">
        <f t="shared" si="7"/>
        <v>0</v>
      </c>
      <c r="AQ14" s="7">
        <f t="shared" si="7"/>
        <v>0</v>
      </c>
      <c r="AR14" s="7">
        <f t="shared" si="7"/>
        <v>0</v>
      </c>
      <c r="AS14" s="7">
        <f t="shared" si="7"/>
        <v>0</v>
      </c>
      <c r="AT14" s="7">
        <f t="shared" si="7"/>
        <v>0</v>
      </c>
    </row>
    <row r="15" spans="1:46" ht="21.75" customHeight="1" x14ac:dyDescent="0.3">
      <c r="A15" s="70" t="s">
        <v>371</v>
      </c>
      <c r="B15" s="71"/>
      <c r="C15" s="73">
        <f t="shared" ref="C15:O15" si="8">SUM(C14:C14)</f>
        <v>0</v>
      </c>
      <c r="D15" s="73">
        <f t="shared" si="8"/>
        <v>0</v>
      </c>
      <c r="E15" s="73">
        <f t="shared" si="8"/>
        <v>0</v>
      </c>
      <c r="F15" s="73">
        <f t="shared" si="8"/>
        <v>0</v>
      </c>
      <c r="G15" s="73">
        <f t="shared" si="8"/>
        <v>0</v>
      </c>
      <c r="H15" s="73">
        <f t="shared" si="8"/>
        <v>0</v>
      </c>
      <c r="I15" s="73">
        <f t="shared" si="8"/>
        <v>650</v>
      </c>
      <c r="J15" s="73">
        <f t="shared" si="8"/>
        <v>0</v>
      </c>
      <c r="K15" s="73">
        <f t="shared" si="8"/>
        <v>0</v>
      </c>
      <c r="L15" s="73">
        <f t="shared" si="8"/>
        <v>0</v>
      </c>
      <c r="M15" s="73">
        <f t="shared" si="8"/>
        <v>0</v>
      </c>
      <c r="N15" s="73">
        <f t="shared" si="8"/>
        <v>0</v>
      </c>
      <c r="O15" s="73">
        <f t="shared" si="8"/>
        <v>650</v>
      </c>
      <c r="AF15" s="7">
        <v>1</v>
      </c>
    </row>
    <row r="16" spans="1:46" ht="21.75" customHeight="1" x14ac:dyDescent="0.3">
      <c r="A16" s="11"/>
      <c r="B16" s="71"/>
      <c r="C16" s="4"/>
      <c r="D16" s="4"/>
      <c r="E16" s="4"/>
      <c r="F16" s="4"/>
      <c r="G16" s="4"/>
      <c r="H16" s="4"/>
      <c r="I16" s="4"/>
      <c r="J16" s="4"/>
      <c r="K16" s="4"/>
      <c r="L16" s="4"/>
      <c r="M16" s="4"/>
      <c r="N16" s="4"/>
      <c r="O16" s="4"/>
      <c r="AF16" s="7">
        <v>1</v>
      </c>
    </row>
    <row r="17" spans="1:46" ht="21.75" customHeight="1" x14ac:dyDescent="0.3">
      <c r="A17" s="70" t="s">
        <v>265</v>
      </c>
      <c r="B17" s="72"/>
      <c r="C17" s="4"/>
      <c r="D17" s="4"/>
      <c r="E17" s="4"/>
      <c r="F17" s="4"/>
      <c r="G17" s="4"/>
      <c r="H17" s="4"/>
      <c r="I17" s="4"/>
      <c r="J17" s="4"/>
      <c r="K17" s="4"/>
      <c r="L17" s="4"/>
      <c r="M17" s="4"/>
      <c r="N17" s="4"/>
      <c r="O17" s="4"/>
      <c r="AF17" s="7">
        <v>1</v>
      </c>
    </row>
    <row r="18" spans="1:46" ht="21.75" customHeight="1" x14ac:dyDescent="0.3">
      <c r="A18" s="11">
        <v>7058</v>
      </c>
      <c r="B18" s="71" t="str">
        <f>IF(ISTEXT(VLOOKUP(A18,'Chart of Accounts'!$B$5:$C$61,2,FALSE)),VLOOKUP(A18,'Chart of Accounts'!$B$5:$C$61,2,FALSE),"")</f>
        <v>Lodging Expense</v>
      </c>
      <c r="C18" s="10"/>
      <c r="D18" s="10"/>
      <c r="E18" s="10"/>
      <c r="F18" s="10"/>
      <c r="G18" s="10"/>
      <c r="H18" s="10"/>
      <c r="I18" s="10">
        <v>650</v>
      </c>
      <c r="J18" s="10"/>
      <c r="K18" s="10"/>
      <c r="L18" s="10"/>
      <c r="M18" s="10"/>
      <c r="N18" s="10"/>
      <c r="O18" s="4">
        <f>SUM(C18:N18)</f>
        <v>650</v>
      </c>
      <c r="AA18" s="7" t="s">
        <v>190</v>
      </c>
      <c r="AB18" s="7" t="str">
        <f t="shared" ref="AB18" si="9">IF(A18="","",A18&amp;"-000000")</f>
        <v>7058-000000</v>
      </c>
      <c r="AC18" s="7">
        <v>972</v>
      </c>
      <c r="AD18" s="7" t="str">
        <f t="shared" ref="AD18" si="10">IF(LEN($O$1)=3,$O$1,IF(LEN($O$1)=2,0&amp;$O$1,IF(LEN($O$1)=1,0&amp;0&amp;$O$1,"ERROR")))</f>
        <v>035</v>
      </c>
      <c r="AE18" s="7"/>
      <c r="AF18" s="7">
        <v>1</v>
      </c>
      <c r="AG18" s="7">
        <v>110</v>
      </c>
      <c r="AH18" s="7" t="str">
        <f>Summary!$B$2</f>
        <v>USD</v>
      </c>
      <c r="AI18" s="7">
        <f t="shared" ref="AI18:AT18" si="11">IF(C18="",0,C18)</f>
        <v>0</v>
      </c>
      <c r="AJ18" s="7">
        <f t="shared" si="11"/>
        <v>0</v>
      </c>
      <c r="AK18" s="7">
        <f t="shared" si="11"/>
        <v>0</v>
      </c>
      <c r="AL18" s="7">
        <f t="shared" si="11"/>
        <v>0</v>
      </c>
      <c r="AM18" s="7">
        <f t="shared" si="11"/>
        <v>0</v>
      </c>
      <c r="AN18" s="7">
        <f t="shared" si="11"/>
        <v>0</v>
      </c>
      <c r="AO18" s="7">
        <f t="shared" si="11"/>
        <v>650</v>
      </c>
      <c r="AP18" s="7">
        <f t="shared" si="11"/>
        <v>0</v>
      </c>
      <c r="AQ18" s="7">
        <f t="shared" si="11"/>
        <v>0</v>
      </c>
      <c r="AR18" s="7">
        <f t="shared" si="11"/>
        <v>0</v>
      </c>
      <c r="AS18" s="7">
        <f t="shared" si="11"/>
        <v>0</v>
      </c>
      <c r="AT18" s="7">
        <f t="shared" si="11"/>
        <v>0</v>
      </c>
    </row>
    <row r="19" spans="1:46" ht="21.75" customHeight="1" x14ac:dyDescent="0.3">
      <c r="A19" s="70" t="s">
        <v>372</v>
      </c>
      <c r="B19" s="71"/>
      <c r="C19" s="73">
        <f t="shared" ref="C19:O19" si="12">SUM(C18:C18)</f>
        <v>0</v>
      </c>
      <c r="D19" s="73">
        <f t="shared" si="12"/>
        <v>0</v>
      </c>
      <c r="E19" s="73">
        <f t="shared" si="12"/>
        <v>0</v>
      </c>
      <c r="F19" s="73">
        <f t="shared" si="12"/>
        <v>0</v>
      </c>
      <c r="G19" s="73">
        <f t="shared" si="12"/>
        <v>0</v>
      </c>
      <c r="H19" s="73">
        <f t="shared" si="12"/>
        <v>0</v>
      </c>
      <c r="I19" s="73">
        <f t="shared" si="12"/>
        <v>650</v>
      </c>
      <c r="J19" s="73">
        <f t="shared" si="12"/>
        <v>0</v>
      </c>
      <c r="K19" s="73">
        <f t="shared" si="12"/>
        <v>0</v>
      </c>
      <c r="L19" s="73">
        <f t="shared" si="12"/>
        <v>0</v>
      </c>
      <c r="M19" s="73">
        <f t="shared" si="12"/>
        <v>0</v>
      </c>
      <c r="N19" s="73">
        <f t="shared" si="12"/>
        <v>0</v>
      </c>
      <c r="O19" s="73">
        <f t="shared" si="12"/>
        <v>650</v>
      </c>
      <c r="AF19" s="7">
        <v>1</v>
      </c>
    </row>
    <row r="20" spans="1:46" ht="21.75" customHeight="1" x14ac:dyDescent="0.3">
      <c r="A20" s="11"/>
      <c r="B20" s="71"/>
      <c r="C20" s="4"/>
      <c r="D20" s="4"/>
      <c r="E20" s="4"/>
      <c r="F20" s="4"/>
      <c r="G20" s="4"/>
      <c r="H20" s="4"/>
      <c r="I20" s="4"/>
      <c r="J20" s="4"/>
      <c r="K20" s="4"/>
      <c r="L20" s="4"/>
      <c r="M20" s="4"/>
      <c r="N20" s="4"/>
      <c r="O20" s="4"/>
      <c r="AF20" s="7">
        <v>1</v>
      </c>
    </row>
    <row r="21" spans="1:46" ht="21.75" customHeight="1" x14ac:dyDescent="0.3">
      <c r="A21" s="70" t="s">
        <v>267</v>
      </c>
      <c r="B21" s="72"/>
      <c r="C21" s="4"/>
      <c r="D21" s="4"/>
      <c r="E21" s="4"/>
      <c r="F21" s="4"/>
      <c r="G21" s="4"/>
      <c r="H21" s="4"/>
      <c r="I21" s="4"/>
      <c r="J21" s="4"/>
      <c r="K21" s="4"/>
      <c r="L21" s="4"/>
      <c r="M21" s="4"/>
      <c r="N21" s="4"/>
      <c r="O21" s="4"/>
      <c r="AF21" s="7">
        <v>1</v>
      </c>
    </row>
    <row r="22" spans="1:46" ht="21.75" customHeight="1" x14ac:dyDescent="0.3">
      <c r="A22" s="11">
        <v>7058</v>
      </c>
      <c r="B22" s="71" t="str">
        <f>IF(ISTEXT(VLOOKUP(A22,'Chart of Accounts'!$B$5:$C$61,2,FALSE)),VLOOKUP(A22,'Chart of Accounts'!$B$5:$C$61,2,FALSE),"")</f>
        <v>Lodging Expense</v>
      </c>
      <c r="C22" s="10"/>
      <c r="D22" s="10"/>
      <c r="E22" s="10"/>
      <c r="F22" s="10"/>
      <c r="G22" s="10"/>
      <c r="H22" s="10"/>
      <c r="I22" s="10"/>
      <c r="J22" s="10"/>
      <c r="K22" s="10"/>
      <c r="L22" s="10"/>
      <c r="M22" s="10"/>
      <c r="N22" s="10"/>
      <c r="O22" s="4">
        <f t="shared" ref="O22" si="13">SUM(C22:N22)</f>
        <v>0</v>
      </c>
      <c r="AA22" s="7" t="s">
        <v>190</v>
      </c>
      <c r="AB22" s="7" t="str">
        <f t="shared" ref="AB22" si="14">IF(A22="","",A22&amp;"-000000")</f>
        <v>7058-000000</v>
      </c>
      <c r="AC22" s="7">
        <v>973</v>
      </c>
      <c r="AD22" s="7" t="str">
        <f t="shared" ref="AD22" si="15">IF(LEN($O$1)=3,$O$1,IF(LEN($O$1)=2,0&amp;$O$1,IF(LEN($O$1)=1,0&amp;0&amp;$O$1,"ERROR")))</f>
        <v>035</v>
      </c>
      <c r="AE22" s="7"/>
      <c r="AF22" s="7">
        <v>1</v>
      </c>
      <c r="AG22" s="7">
        <v>110</v>
      </c>
      <c r="AH22" s="7" t="str">
        <f>Summary!$B$2</f>
        <v>USD</v>
      </c>
      <c r="AI22" s="7">
        <f t="shared" ref="AI22:AT22" si="16">IF(C22="",0,C22)</f>
        <v>0</v>
      </c>
      <c r="AJ22" s="7">
        <f t="shared" si="16"/>
        <v>0</v>
      </c>
      <c r="AK22" s="7">
        <f t="shared" si="16"/>
        <v>0</v>
      </c>
      <c r="AL22" s="7">
        <f t="shared" si="16"/>
        <v>0</v>
      </c>
      <c r="AM22" s="7">
        <f t="shared" si="16"/>
        <v>0</v>
      </c>
      <c r="AN22" s="7">
        <f t="shared" si="16"/>
        <v>0</v>
      </c>
      <c r="AO22" s="7">
        <f t="shared" si="16"/>
        <v>0</v>
      </c>
      <c r="AP22" s="7">
        <f t="shared" si="16"/>
        <v>0</v>
      </c>
      <c r="AQ22" s="7">
        <f t="shared" si="16"/>
        <v>0</v>
      </c>
      <c r="AR22" s="7">
        <f t="shared" si="16"/>
        <v>0</v>
      </c>
      <c r="AS22" s="7">
        <f t="shared" si="16"/>
        <v>0</v>
      </c>
      <c r="AT22" s="7">
        <f t="shared" si="16"/>
        <v>0</v>
      </c>
    </row>
    <row r="23" spans="1:46" ht="21.75" customHeight="1" x14ac:dyDescent="0.3">
      <c r="A23" s="70" t="s">
        <v>373</v>
      </c>
      <c r="B23" s="71"/>
      <c r="C23" s="73">
        <f t="shared" ref="C23:O23" si="17">SUM(C22:C22)</f>
        <v>0</v>
      </c>
      <c r="D23" s="73">
        <f t="shared" si="17"/>
        <v>0</v>
      </c>
      <c r="E23" s="73">
        <f t="shared" si="17"/>
        <v>0</v>
      </c>
      <c r="F23" s="73">
        <f t="shared" si="17"/>
        <v>0</v>
      </c>
      <c r="G23" s="73">
        <f t="shared" si="17"/>
        <v>0</v>
      </c>
      <c r="H23" s="73">
        <f t="shared" si="17"/>
        <v>0</v>
      </c>
      <c r="I23" s="73">
        <f t="shared" si="17"/>
        <v>0</v>
      </c>
      <c r="J23" s="73">
        <f t="shared" si="17"/>
        <v>0</v>
      </c>
      <c r="K23" s="73">
        <f t="shared" si="17"/>
        <v>0</v>
      </c>
      <c r="L23" s="73">
        <f t="shared" si="17"/>
        <v>0</v>
      </c>
      <c r="M23" s="73">
        <f t="shared" si="17"/>
        <v>0</v>
      </c>
      <c r="N23" s="73">
        <f t="shared" si="17"/>
        <v>0</v>
      </c>
      <c r="O23" s="73">
        <f t="shared" si="17"/>
        <v>0</v>
      </c>
      <c r="AF23" s="7">
        <v>1</v>
      </c>
    </row>
    <row r="24" spans="1:46" ht="21.75" customHeight="1" x14ac:dyDescent="0.3">
      <c r="A24" s="11"/>
      <c r="B24" s="71"/>
      <c r="C24" s="74"/>
      <c r="D24" s="74"/>
      <c r="E24" s="74"/>
      <c r="F24" s="74"/>
      <c r="G24" s="74"/>
      <c r="H24" s="74"/>
      <c r="I24" s="74"/>
      <c r="J24" s="74"/>
      <c r="K24" s="74"/>
      <c r="L24" s="74"/>
      <c r="M24" s="74"/>
      <c r="N24" s="74"/>
      <c r="O24" s="74"/>
      <c r="AF24" s="7">
        <v>1</v>
      </c>
    </row>
    <row r="25" spans="1:46" ht="21.75" customHeight="1" x14ac:dyDescent="0.3">
      <c r="A25" s="70" t="s">
        <v>269</v>
      </c>
      <c r="B25" s="72"/>
      <c r="C25" s="4"/>
      <c r="D25" s="4"/>
      <c r="E25" s="4"/>
      <c r="F25" s="4"/>
      <c r="G25" s="4"/>
      <c r="H25" s="4"/>
      <c r="I25" s="4"/>
      <c r="J25" s="4"/>
      <c r="K25" s="4"/>
      <c r="L25" s="4"/>
      <c r="M25" s="4"/>
      <c r="N25" s="4"/>
      <c r="O25" s="4"/>
      <c r="AF25" s="7">
        <v>1</v>
      </c>
    </row>
    <row r="26" spans="1:46" ht="21.75" customHeight="1" x14ac:dyDescent="0.3">
      <c r="A26" s="11">
        <v>7058</v>
      </c>
      <c r="B26" s="71" t="str">
        <f>IF(ISTEXT(VLOOKUP(A26,'Chart of Accounts'!$B$5:$C$61,2,FALSE)),VLOOKUP(A26,'Chart of Accounts'!$B$5:$C$61,2,FALSE),"")</f>
        <v>Lodging Expense</v>
      </c>
      <c r="C26" s="10"/>
      <c r="D26" s="10"/>
      <c r="E26" s="10"/>
      <c r="F26" s="10"/>
      <c r="G26" s="10"/>
      <c r="H26" s="10"/>
      <c r="I26" s="10"/>
      <c r="J26" s="10"/>
      <c r="K26" s="10"/>
      <c r="L26" s="10"/>
      <c r="M26" s="10"/>
      <c r="N26" s="10"/>
      <c r="O26" s="4">
        <f t="shared" ref="O26" si="18">SUM(C26:N26)</f>
        <v>0</v>
      </c>
      <c r="AA26" s="7" t="s">
        <v>190</v>
      </c>
      <c r="AB26" s="7" t="str">
        <f t="shared" ref="AB26" si="19">IF(A26="","",A26&amp;"-000000")</f>
        <v>7058-000000</v>
      </c>
      <c r="AC26" s="7">
        <v>974</v>
      </c>
      <c r="AD26" s="7" t="str">
        <f t="shared" ref="AD26" si="20">IF(LEN($O$1)=3,$O$1,IF(LEN($O$1)=2,0&amp;$O$1,IF(LEN($O$1)=1,0&amp;0&amp;$O$1,"ERROR")))</f>
        <v>035</v>
      </c>
      <c r="AE26" s="7"/>
      <c r="AF26" s="7">
        <v>1</v>
      </c>
      <c r="AG26" s="7">
        <v>110</v>
      </c>
      <c r="AH26" s="7" t="str">
        <f>Summary!$B$2</f>
        <v>USD</v>
      </c>
      <c r="AI26" s="7">
        <f t="shared" ref="AI26:AT26" si="21">IF(C26="",0,C26)</f>
        <v>0</v>
      </c>
      <c r="AJ26" s="7">
        <f t="shared" si="21"/>
        <v>0</v>
      </c>
      <c r="AK26" s="7">
        <f t="shared" si="21"/>
        <v>0</v>
      </c>
      <c r="AL26" s="7">
        <f t="shared" si="21"/>
        <v>0</v>
      </c>
      <c r="AM26" s="7">
        <f t="shared" si="21"/>
        <v>0</v>
      </c>
      <c r="AN26" s="7">
        <f t="shared" si="21"/>
        <v>0</v>
      </c>
      <c r="AO26" s="7">
        <f t="shared" si="21"/>
        <v>0</v>
      </c>
      <c r="AP26" s="7">
        <f t="shared" si="21"/>
        <v>0</v>
      </c>
      <c r="AQ26" s="7">
        <f t="shared" si="21"/>
        <v>0</v>
      </c>
      <c r="AR26" s="7">
        <f t="shared" si="21"/>
        <v>0</v>
      </c>
      <c r="AS26" s="7">
        <f t="shared" si="21"/>
        <v>0</v>
      </c>
      <c r="AT26" s="7">
        <f t="shared" si="21"/>
        <v>0</v>
      </c>
    </row>
    <row r="27" spans="1:46" ht="21.75" customHeight="1" x14ac:dyDescent="0.3">
      <c r="A27" s="70" t="s">
        <v>374</v>
      </c>
      <c r="B27" s="71"/>
      <c r="C27" s="73">
        <f t="shared" ref="C27:O27" si="22">SUM(C26:C26)</f>
        <v>0</v>
      </c>
      <c r="D27" s="73">
        <f t="shared" si="22"/>
        <v>0</v>
      </c>
      <c r="E27" s="73">
        <f t="shared" si="22"/>
        <v>0</v>
      </c>
      <c r="F27" s="73">
        <f t="shared" si="22"/>
        <v>0</v>
      </c>
      <c r="G27" s="73">
        <f t="shared" si="22"/>
        <v>0</v>
      </c>
      <c r="H27" s="73">
        <f t="shared" si="22"/>
        <v>0</v>
      </c>
      <c r="I27" s="73">
        <f t="shared" si="22"/>
        <v>0</v>
      </c>
      <c r="J27" s="73">
        <f t="shared" si="22"/>
        <v>0</v>
      </c>
      <c r="K27" s="73">
        <f t="shared" si="22"/>
        <v>0</v>
      </c>
      <c r="L27" s="73">
        <f t="shared" si="22"/>
        <v>0</v>
      </c>
      <c r="M27" s="73">
        <f t="shared" si="22"/>
        <v>0</v>
      </c>
      <c r="N27" s="73">
        <f t="shared" si="22"/>
        <v>0</v>
      </c>
      <c r="O27" s="73">
        <f t="shared" si="22"/>
        <v>0</v>
      </c>
      <c r="AF27" s="7">
        <v>1</v>
      </c>
    </row>
    <row r="28" spans="1:46" ht="21.75" customHeight="1" x14ac:dyDescent="0.3">
      <c r="A28" s="11"/>
      <c r="B28" s="71"/>
      <c r="C28" s="4"/>
      <c r="D28" s="4"/>
      <c r="E28" s="4"/>
      <c r="F28" s="4"/>
      <c r="G28" s="4"/>
      <c r="H28" s="4"/>
      <c r="I28" s="4"/>
      <c r="J28" s="4"/>
      <c r="K28" s="4"/>
      <c r="L28" s="4"/>
      <c r="M28" s="4"/>
      <c r="N28" s="4"/>
      <c r="O28" s="4"/>
      <c r="AF28" s="7">
        <v>1</v>
      </c>
    </row>
    <row r="29" spans="1:46" ht="21.75" customHeight="1" x14ac:dyDescent="0.3">
      <c r="A29" s="70" t="s">
        <v>270</v>
      </c>
      <c r="B29" s="72"/>
      <c r="C29" s="4"/>
      <c r="D29" s="4"/>
      <c r="E29" s="4"/>
      <c r="F29" s="4"/>
      <c r="G29" s="4"/>
      <c r="H29" s="4"/>
      <c r="I29" s="4"/>
      <c r="J29" s="4"/>
      <c r="K29" s="4"/>
      <c r="L29" s="4"/>
      <c r="M29" s="4"/>
      <c r="N29" s="4"/>
      <c r="O29" s="4"/>
      <c r="P29" s="7"/>
      <c r="Q29" s="7"/>
      <c r="R29" s="7"/>
      <c r="S29" s="7"/>
      <c r="AF29" s="7">
        <v>1</v>
      </c>
    </row>
    <row r="30" spans="1:46" ht="21.75" customHeight="1" x14ac:dyDescent="0.3">
      <c r="A30" s="11">
        <v>7058</v>
      </c>
      <c r="B30" s="71" t="str">
        <f>IF(ISTEXT(VLOOKUP(A30,'Chart of Accounts'!$B$5:$C$61,2,FALSE)),VLOOKUP(A30,'Chart of Accounts'!$B$5:$C$61,2,FALSE),"")</f>
        <v>Lodging Expense</v>
      </c>
      <c r="C30" s="10"/>
      <c r="D30" s="10"/>
      <c r="E30" s="10"/>
      <c r="F30" s="10"/>
      <c r="G30" s="10"/>
      <c r="H30" s="10"/>
      <c r="I30" s="10"/>
      <c r="J30" s="10"/>
      <c r="K30" s="10"/>
      <c r="L30" s="10"/>
      <c r="M30" s="10"/>
      <c r="N30" s="10"/>
      <c r="O30" s="4">
        <f t="shared" ref="O30" si="23">SUM(C30:N30)</f>
        <v>0</v>
      </c>
      <c r="AA30" s="7" t="s">
        <v>190</v>
      </c>
      <c r="AB30" s="7" t="str">
        <f t="shared" ref="AB30" si="24">IF(A30="","",A30&amp;"-000000")</f>
        <v>7058-000000</v>
      </c>
      <c r="AC30" s="7">
        <v>975</v>
      </c>
      <c r="AD30" s="7" t="str">
        <f t="shared" ref="AD30" si="25">IF(LEN($O$1)=3,$O$1,IF(LEN($O$1)=2,0&amp;$O$1,IF(LEN($O$1)=1,0&amp;0&amp;$O$1,"ERROR")))</f>
        <v>035</v>
      </c>
      <c r="AE30" s="7"/>
      <c r="AF30" s="7">
        <v>1</v>
      </c>
      <c r="AG30" s="7">
        <v>110</v>
      </c>
      <c r="AH30" s="7" t="str">
        <f>Summary!$B$2</f>
        <v>USD</v>
      </c>
      <c r="AI30" s="7">
        <f t="shared" ref="AI30:AT30" si="26">IF(C30="",0,C30)</f>
        <v>0</v>
      </c>
      <c r="AJ30" s="7">
        <f t="shared" si="26"/>
        <v>0</v>
      </c>
      <c r="AK30" s="7">
        <f t="shared" si="26"/>
        <v>0</v>
      </c>
      <c r="AL30" s="7">
        <f t="shared" si="26"/>
        <v>0</v>
      </c>
      <c r="AM30" s="7">
        <f t="shared" si="26"/>
        <v>0</v>
      </c>
      <c r="AN30" s="7">
        <f t="shared" si="26"/>
        <v>0</v>
      </c>
      <c r="AO30" s="7">
        <f t="shared" si="26"/>
        <v>0</v>
      </c>
      <c r="AP30" s="7">
        <f t="shared" si="26"/>
        <v>0</v>
      </c>
      <c r="AQ30" s="7">
        <f t="shared" si="26"/>
        <v>0</v>
      </c>
      <c r="AR30" s="7">
        <f t="shared" si="26"/>
        <v>0</v>
      </c>
      <c r="AS30" s="7">
        <f t="shared" si="26"/>
        <v>0</v>
      </c>
      <c r="AT30" s="7">
        <f t="shared" si="26"/>
        <v>0</v>
      </c>
    </row>
    <row r="31" spans="1:46" ht="21.75" customHeight="1" x14ac:dyDescent="0.3">
      <c r="A31" s="70" t="s">
        <v>375</v>
      </c>
      <c r="B31" s="71"/>
      <c r="C31" s="73">
        <f t="shared" ref="C31:O31" si="27">SUM(C30:C30)</f>
        <v>0</v>
      </c>
      <c r="D31" s="73">
        <f t="shared" si="27"/>
        <v>0</v>
      </c>
      <c r="E31" s="73">
        <f t="shared" si="27"/>
        <v>0</v>
      </c>
      <c r="F31" s="73">
        <f t="shared" si="27"/>
        <v>0</v>
      </c>
      <c r="G31" s="73">
        <f t="shared" si="27"/>
        <v>0</v>
      </c>
      <c r="H31" s="73">
        <f t="shared" si="27"/>
        <v>0</v>
      </c>
      <c r="I31" s="73">
        <f t="shared" si="27"/>
        <v>0</v>
      </c>
      <c r="J31" s="73">
        <f t="shared" si="27"/>
        <v>0</v>
      </c>
      <c r="K31" s="73">
        <f t="shared" si="27"/>
        <v>0</v>
      </c>
      <c r="L31" s="73">
        <f t="shared" si="27"/>
        <v>0</v>
      </c>
      <c r="M31" s="73">
        <f t="shared" si="27"/>
        <v>0</v>
      </c>
      <c r="N31" s="73">
        <f t="shared" si="27"/>
        <v>0</v>
      </c>
      <c r="O31" s="73">
        <f t="shared" si="27"/>
        <v>0</v>
      </c>
      <c r="AF31" s="7">
        <v>1</v>
      </c>
    </row>
    <row r="32" spans="1:46" ht="21.75" customHeight="1" x14ac:dyDescent="0.3">
      <c r="A32" s="11"/>
      <c r="B32" s="71"/>
      <c r="C32" s="74"/>
      <c r="D32" s="74"/>
      <c r="E32" s="74"/>
      <c r="F32" s="74"/>
      <c r="G32" s="74"/>
      <c r="H32" s="74"/>
      <c r="I32" s="74"/>
      <c r="J32" s="74"/>
      <c r="K32" s="74"/>
      <c r="L32" s="74"/>
      <c r="M32" s="74"/>
      <c r="N32" s="74"/>
      <c r="O32" s="74"/>
      <c r="AF32" s="7">
        <v>1</v>
      </c>
    </row>
    <row r="33" spans="1:46" ht="21.75" customHeight="1" x14ac:dyDescent="0.3">
      <c r="A33" s="70" t="s">
        <v>271</v>
      </c>
      <c r="B33" s="72"/>
      <c r="C33" s="4"/>
      <c r="D33" s="4"/>
      <c r="E33" s="4"/>
      <c r="F33" s="4"/>
      <c r="G33" s="4"/>
      <c r="H33" s="4"/>
      <c r="I33" s="4"/>
      <c r="J33" s="4"/>
      <c r="K33" s="4"/>
      <c r="L33" s="4"/>
      <c r="M33" s="4"/>
      <c r="N33" s="4"/>
      <c r="O33" s="4"/>
      <c r="AF33" s="7">
        <v>1</v>
      </c>
    </row>
    <row r="34" spans="1:46" ht="21.75" customHeight="1" x14ac:dyDescent="0.3">
      <c r="A34" s="11">
        <v>7058</v>
      </c>
      <c r="B34" s="71" t="str">
        <f>IF(ISTEXT(VLOOKUP(A34,'Chart of Accounts'!$B$5:$C$61,2,FALSE)),VLOOKUP(A34,'Chart of Accounts'!$B$5:$C$61,2,FALSE),"")</f>
        <v>Lodging Expense</v>
      </c>
      <c r="C34" s="10"/>
      <c r="D34" s="10"/>
      <c r="E34" s="10"/>
      <c r="F34" s="10"/>
      <c r="G34" s="10"/>
      <c r="H34" s="10"/>
      <c r="I34" s="10"/>
      <c r="J34" s="10"/>
      <c r="K34" s="10"/>
      <c r="L34" s="10"/>
      <c r="M34" s="10"/>
      <c r="N34" s="10"/>
      <c r="O34" s="4">
        <f t="shared" ref="O34" si="28">SUM(C34:N34)</f>
        <v>0</v>
      </c>
      <c r="AA34" s="7" t="s">
        <v>190</v>
      </c>
      <c r="AB34" s="7" t="str">
        <f t="shared" ref="AB34" si="29">IF(A34="","",A34&amp;"-000000")</f>
        <v>7058-000000</v>
      </c>
      <c r="AC34" s="7">
        <v>976</v>
      </c>
      <c r="AD34" s="7" t="str">
        <f t="shared" ref="AD34" si="30">IF(LEN($O$1)=3,$O$1,IF(LEN($O$1)=2,0&amp;$O$1,IF(LEN($O$1)=1,0&amp;0&amp;$O$1,"ERROR")))</f>
        <v>035</v>
      </c>
      <c r="AE34" s="7"/>
      <c r="AF34" s="7">
        <v>1</v>
      </c>
      <c r="AG34" s="7">
        <v>110</v>
      </c>
      <c r="AH34" s="7" t="str">
        <f>Summary!$B$2</f>
        <v>USD</v>
      </c>
      <c r="AI34" s="7">
        <f t="shared" ref="AI34:AT34" si="31">IF(C34="",0,C34)</f>
        <v>0</v>
      </c>
      <c r="AJ34" s="7">
        <f t="shared" si="31"/>
        <v>0</v>
      </c>
      <c r="AK34" s="7">
        <f t="shared" si="31"/>
        <v>0</v>
      </c>
      <c r="AL34" s="7">
        <f t="shared" si="31"/>
        <v>0</v>
      </c>
      <c r="AM34" s="7">
        <f t="shared" si="31"/>
        <v>0</v>
      </c>
      <c r="AN34" s="7">
        <f t="shared" si="31"/>
        <v>0</v>
      </c>
      <c r="AO34" s="7">
        <f t="shared" si="31"/>
        <v>0</v>
      </c>
      <c r="AP34" s="7">
        <f t="shared" si="31"/>
        <v>0</v>
      </c>
      <c r="AQ34" s="7">
        <f t="shared" si="31"/>
        <v>0</v>
      </c>
      <c r="AR34" s="7">
        <f t="shared" si="31"/>
        <v>0</v>
      </c>
      <c r="AS34" s="7">
        <f t="shared" si="31"/>
        <v>0</v>
      </c>
      <c r="AT34" s="7">
        <f t="shared" si="31"/>
        <v>0</v>
      </c>
    </row>
    <row r="35" spans="1:46" ht="21.75" customHeight="1" x14ac:dyDescent="0.3">
      <c r="A35" s="70" t="s">
        <v>376</v>
      </c>
      <c r="B35" s="72"/>
      <c r="C35" s="73">
        <f t="shared" ref="C35:O35" si="32">SUM(C34:C34)</f>
        <v>0</v>
      </c>
      <c r="D35" s="73">
        <f t="shared" si="32"/>
        <v>0</v>
      </c>
      <c r="E35" s="73">
        <f t="shared" si="32"/>
        <v>0</v>
      </c>
      <c r="F35" s="73">
        <f t="shared" si="32"/>
        <v>0</v>
      </c>
      <c r="G35" s="73">
        <f t="shared" si="32"/>
        <v>0</v>
      </c>
      <c r="H35" s="73">
        <f t="shared" si="32"/>
        <v>0</v>
      </c>
      <c r="I35" s="73">
        <f t="shared" si="32"/>
        <v>0</v>
      </c>
      <c r="J35" s="73">
        <f t="shared" si="32"/>
        <v>0</v>
      </c>
      <c r="K35" s="73">
        <f t="shared" si="32"/>
        <v>0</v>
      </c>
      <c r="L35" s="73">
        <f t="shared" si="32"/>
        <v>0</v>
      </c>
      <c r="M35" s="73">
        <f t="shared" si="32"/>
        <v>0</v>
      </c>
      <c r="N35" s="73">
        <f t="shared" si="32"/>
        <v>0</v>
      </c>
      <c r="O35" s="73">
        <f t="shared" si="32"/>
        <v>0</v>
      </c>
      <c r="AF35" s="7">
        <v>1</v>
      </c>
    </row>
    <row r="36" spans="1:46" ht="21.75" customHeight="1" x14ac:dyDescent="0.3">
      <c r="A36" s="3"/>
      <c r="B36" s="72"/>
      <c r="C36" s="4"/>
      <c r="D36" s="4"/>
      <c r="E36" s="4"/>
      <c r="F36" s="4"/>
      <c r="G36" s="4"/>
      <c r="H36" s="4"/>
      <c r="I36" s="4"/>
      <c r="J36" s="4"/>
      <c r="K36" s="4"/>
      <c r="L36" s="4"/>
      <c r="M36" s="4"/>
      <c r="N36" s="4"/>
      <c r="O36" s="4"/>
      <c r="AF36" s="7">
        <v>1</v>
      </c>
    </row>
    <row r="37" spans="1:46" ht="21.75" customHeight="1" x14ac:dyDescent="0.3">
      <c r="A37" s="70" t="s">
        <v>272</v>
      </c>
      <c r="B37" s="72"/>
      <c r="C37" s="4"/>
      <c r="D37" s="4"/>
      <c r="E37" s="4"/>
      <c r="F37" s="4"/>
      <c r="G37" s="4"/>
      <c r="H37" s="4"/>
      <c r="I37" s="4"/>
      <c r="J37" s="4"/>
      <c r="K37" s="4"/>
      <c r="L37" s="4"/>
      <c r="M37" s="4"/>
      <c r="N37" s="4"/>
      <c r="O37" s="4"/>
      <c r="AF37" s="7">
        <v>1</v>
      </c>
    </row>
    <row r="38" spans="1:46" ht="21.75" customHeight="1" x14ac:dyDescent="0.3">
      <c r="A38" s="11">
        <v>7058</v>
      </c>
      <c r="B38" s="71" t="str">
        <f>IF(ISTEXT(VLOOKUP(A38,'Chart of Accounts'!$B$5:$C$61,2,FALSE)),VLOOKUP(A38,'Chart of Accounts'!$B$5:$C$61,2,FALSE),"")</f>
        <v>Lodging Expense</v>
      </c>
      <c r="C38" s="10"/>
      <c r="D38" s="10"/>
      <c r="E38" s="10"/>
      <c r="F38" s="10"/>
      <c r="G38" s="10"/>
      <c r="H38" s="10"/>
      <c r="I38" s="10"/>
      <c r="J38" s="10"/>
      <c r="K38" s="10"/>
      <c r="L38" s="10"/>
      <c r="M38" s="10"/>
      <c r="N38" s="10"/>
      <c r="O38" s="4">
        <f t="shared" ref="O38" si="33">SUM(C38:N38)</f>
        <v>0</v>
      </c>
      <c r="AA38" s="7" t="s">
        <v>190</v>
      </c>
      <c r="AB38" s="7" t="str">
        <f t="shared" ref="AB38" si="34">IF(A38="","",A38&amp;"-000000")</f>
        <v>7058-000000</v>
      </c>
      <c r="AC38" s="7">
        <v>977</v>
      </c>
      <c r="AD38" s="7" t="str">
        <f t="shared" ref="AD38" si="35">IF(LEN($O$1)=3,$O$1,IF(LEN($O$1)=2,0&amp;$O$1,IF(LEN($O$1)=1,0&amp;0&amp;$O$1,"ERROR")))</f>
        <v>035</v>
      </c>
      <c r="AE38" s="7"/>
      <c r="AF38" s="7">
        <v>1</v>
      </c>
      <c r="AG38" s="7">
        <v>110</v>
      </c>
      <c r="AH38" s="7" t="str">
        <f>Summary!$B$2</f>
        <v>USD</v>
      </c>
      <c r="AI38" s="7">
        <f t="shared" ref="AI38:AT38" si="36">IF(C38="",0,C38)</f>
        <v>0</v>
      </c>
      <c r="AJ38" s="7">
        <f t="shared" si="36"/>
        <v>0</v>
      </c>
      <c r="AK38" s="7">
        <f t="shared" si="36"/>
        <v>0</v>
      </c>
      <c r="AL38" s="7">
        <f t="shared" si="36"/>
        <v>0</v>
      </c>
      <c r="AM38" s="7">
        <f t="shared" si="36"/>
        <v>0</v>
      </c>
      <c r="AN38" s="7">
        <f t="shared" si="36"/>
        <v>0</v>
      </c>
      <c r="AO38" s="7">
        <f t="shared" si="36"/>
        <v>0</v>
      </c>
      <c r="AP38" s="7">
        <f t="shared" si="36"/>
        <v>0</v>
      </c>
      <c r="AQ38" s="7">
        <f t="shared" si="36"/>
        <v>0</v>
      </c>
      <c r="AR38" s="7">
        <f t="shared" si="36"/>
        <v>0</v>
      </c>
      <c r="AS38" s="7">
        <f t="shared" si="36"/>
        <v>0</v>
      </c>
      <c r="AT38" s="7">
        <f t="shared" si="36"/>
        <v>0</v>
      </c>
    </row>
    <row r="39" spans="1:46" ht="21.75" customHeight="1" x14ac:dyDescent="0.3">
      <c r="A39" s="70" t="s">
        <v>377</v>
      </c>
      <c r="B39" s="71"/>
      <c r="C39" s="73">
        <f t="shared" ref="C39:O39" si="37">SUM(C38:C38)</f>
        <v>0</v>
      </c>
      <c r="D39" s="73">
        <f t="shared" si="37"/>
        <v>0</v>
      </c>
      <c r="E39" s="73">
        <f t="shared" si="37"/>
        <v>0</v>
      </c>
      <c r="F39" s="73">
        <f t="shared" si="37"/>
        <v>0</v>
      </c>
      <c r="G39" s="73">
        <f t="shared" si="37"/>
        <v>0</v>
      </c>
      <c r="H39" s="73">
        <f t="shared" si="37"/>
        <v>0</v>
      </c>
      <c r="I39" s="73">
        <f t="shared" si="37"/>
        <v>0</v>
      </c>
      <c r="J39" s="73">
        <f t="shared" si="37"/>
        <v>0</v>
      </c>
      <c r="K39" s="73">
        <f t="shared" si="37"/>
        <v>0</v>
      </c>
      <c r="L39" s="73">
        <f t="shared" si="37"/>
        <v>0</v>
      </c>
      <c r="M39" s="73">
        <f t="shared" si="37"/>
        <v>0</v>
      </c>
      <c r="N39" s="73">
        <f t="shared" si="37"/>
        <v>0</v>
      </c>
      <c r="O39" s="73">
        <f t="shared" si="37"/>
        <v>0</v>
      </c>
      <c r="AF39" s="7">
        <v>1</v>
      </c>
    </row>
    <row r="40" spans="1:46" ht="21.75" customHeight="1" x14ac:dyDescent="0.3">
      <c r="A40" s="11"/>
      <c r="B40" s="71"/>
      <c r="C40" s="4"/>
      <c r="D40" s="4"/>
      <c r="E40" s="4"/>
      <c r="F40" s="4"/>
      <c r="G40" s="4"/>
      <c r="H40" s="4"/>
      <c r="I40" s="4"/>
      <c r="J40" s="4"/>
      <c r="K40" s="4"/>
      <c r="L40" s="4"/>
      <c r="M40" s="4"/>
      <c r="N40" s="4"/>
      <c r="O40" s="4"/>
      <c r="AF40" s="7">
        <v>1</v>
      </c>
    </row>
    <row r="41" spans="1:46" ht="21.75" customHeight="1" x14ac:dyDescent="0.3">
      <c r="A41" s="70" t="s">
        <v>331</v>
      </c>
      <c r="B41" s="72"/>
      <c r="C41" s="4"/>
      <c r="D41" s="4"/>
      <c r="E41" s="4"/>
      <c r="F41" s="4"/>
      <c r="G41" s="4"/>
      <c r="H41" s="4"/>
      <c r="I41" s="4"/>
      <c r="J41" s="4"/>
      <c r="K41" s="4"/>
      <c r="L41" s="4"/>
      <c r="M41" s="4"/>
      <c r="N41" s="4"/>
      <c r="O41" s="4"/>
      <c r="AF41" s="7">
        <v>1</v>
      </c>
    </row>
    <row r="42" spans="1:46" ht="21.75" customHeight="1" x14ac:dyDescent="0.3">
      <c r="A42" s="11">
        <v>7058</v>
      </c>
      <c r="B42" s="71" t="str">
        <f>IF(ISTEXT(VLOOKUP(A42,'Chart of Accounts'!$B$5:$C$61,2,FALSE)),VLOOKUP(A42,'Chart of Accounts'!$B$5:$C$61,2,FALSE),"")</f>
        <v>Lodging Expense</v>
      </c>
      <c r="C42" s="10"/>
      <c r="D42" s="10"/>
      <c r="E42" s="10"/>
      <c r="F42" s="10"/>
      <c r="G42" s="10"/>
      <c r="H42" s="10"/>
      <c r="I42" s="10"/>
      <c r="J42" s="10"/>
      <c r="K42" s="10"/>
      <c r="L42" s="10"/>
      <c r="M42" s="10"/>
      <c r="N42" s="10"/>
      <c r="O42" s="4">
        <f t="shared" ref="O42" si="38">SUM(C42:N42)</f>
        <v>0</v>
      </c>
      <c r="AA42" s="7" t="s">
        <v>190</v>
      </c>
      <c r="AB42" s="7" t="str">
        <f t="shared" ref="AB42" si="39">IF(A42="","",A42&amp;"-000000")</f>
        <v>7058-000000</v>
      </c>
      <c r="AC42" s="7">
        <v>978</v>
      </c>
      <c r="AD42" s="7" t="str">
        <f t="shared" ref="AD42" si="40">IF(LEN($O$1)=3,$O$1,IF(LEN($O$1)=2,0&amp;$O$1,IF(LEN($O$1)=1,0&amp;0&amp;$O$1,"ERROR")))</f>
        <v>035</v>
      </c>
      <c r="AE42" s="7"/>
      <c r="AF42" s="7">
        <v>1</v>
      </c>
      <c r="AG42" s="7">
        <v>110</v>
      </c>
      <c r="AH42" s="7" t="str">
        <f>Summary!$B$2</f>
        <v>USD</v>
      </c>
      <c r="AI42" s="7">
        <f t="shared" ref="AI42:AT42" si="41">IF(C42="",0,C42)</f>
        <v>0</v>
      </c>
      <c r="AJ42" s="7">
        <f t="shared" si="41"/>
        <v>0</v>
      </c>
      <c r="AK42" s="7">
        <f t="shared" si="41"/>
        <v>0</v>
      </c>
      <c r="AL42" s="7">
        <f t="shared" si="41"/>
        <v>0</v>
      </c>
      <c r="AM42" s="7">
        <f t="shared" si="41"/>
        <v>0</v>
      </c>
      <c r="AN42" s="7">
        <f t="shared" si="41"/>
        <v>0</v>
      </c>
      <c r="AO42" s="7">
        <f t="shared" si="41"/>
        <v>0</v>
      </c>
      <c r="AP42" s="7">
        <f t="shared" si="41"/>
        <v>0</v>
      </c>
      <c r="AQ42" s="7">
        <f t="shared" si="41"/>
        <v>0</v>
      </c>
      <c r="AR42" s="7">
        <f t="shared" si="41"/>
        <v>0</v>
      </c>
      <c r="AS42" s="7">
        <f t="shared" si="41"/>
        <v>0</v>
      </c>
      <c r="AT42" s="7">
        <f t="shared" si="41"/>
        <v>0</v>
      </c>
    </row>
    <row r="43" spans="1:46" ht="21.75" customHeight="1" x14ac:dyDescent="0.3">
      <c r="A43" s="70" t="s">
        <v>385</v>
      </c>
      <c r="B43" s="71"/>
      <c r="C43" s="73">
        <f t="shared" ref="C43:O43" si="42">SUM(C42:C42)</f>
        <v>0</v>
      </c>
      <c r="D43" s="73">
        <f t="shared" si="42"/>
        <v>0</v>
      </c>
      <c r="E43" s="73">
        <f t="shared" si="42"/>
        <v>0</v>
      </c>
      <c r="F43" s="73">
        <f t="shared" si="42"/>
        <v>0</v>
      </c>
      <c r="G43" s="73">
        <f t="shared" si="42"/>
        <v>0</v>
      </c>
      <c r="H43" s="73">
        <f t="shared" si="42"/>
        <v>0</v>
      </c>
      <c r="I43" s="73">
        <f t="shared" si="42"/>
        <v>0</v>
      </c>
      <c r="J43" s="73">
        <f t="shared" si="42"/>
        <v>0</v>
      </c>
      <c r="K43" s="73">
        <f t="shared" si="42"/>
        <v>0</v>
      </c>
      <c r="L43" s="73">
        <f t="shared" si="42"/>
        <v>0</v>
      </c>
      <c r="M43" s="73">
        <f t="shared" si="42"/>
        <v>0</v>
      </c>
      <c r="N43" s="73">
        <f t="shared" si="42"/>
        <v>0</v>
      </c>
      <c r="O43" s="73">
        <f t="shared" si="42"/>
        <v>0</v>
      </c>
      <c r="AF43" s="7">
        <v>1</v>
      </c>
    </row>
    <row r="44" spans="1:46" ht="21.75" customHeight="1" x14ac:dyDescent="0.3">
      <c r="A44" s="11"/>
      <c r="B44" s="71"/>
      <c r="C44" s="4"/>
      <c r="D44" s="4"/>
      <c r="E44" s="4"/>
      <c r="F44" s="4"/>
      <c r="G44" s="4"/>
      <c r="H44" s="4"/>
      <c r="I44" s="4"/>
      <c r="J44" s="4"/>
      <c r="K44" s="4"/>
      <c r="L44" s="4"/>
      <c r="M44" s="4"/>
      <c r="N44" s="4"/>
      <c r="O44" s="4"/>
      <c r="AF44" s="7">
        <v>1</v>
      </c>
    </row>
    <row r="45" spans="1:46" ht="21.75" customHeight="1" x14ac:dyDescent="0.3">
      <c r="A45" s="70" t="s">
        <v>335</v>
      </c>
      <c r="B45" s="72"/>
      <c r="C45" s="4"/>
      <c r="D45" s="4"/>
      <c r="E45" s="4"/>
      <c r="F45" s="4"/>
      <c r="G45" s="4"/>
      <c r="H45" s="4"/>
      <c r="I45" s="4"/>
      <c r="J45" s="4"/>
      <c r="K45" s="4"/>
      <c r="L45" s="4"/>
      <c r="M45" s="4"/>
      <c r="N45" s="4"/>
      <c r="O45" s="4"/>
      <c r="AF45" s="7">
        <v>1</v>
      </c>
    </row>
    <row r="46" spans="1:46" ht="21.75" customHeight="1" x14ac:dyDescent="0.3">
      <c r="A46" s="11">
        <v>7058</v>
      </c>
      <c r="B46" s="71" t="str">
        <f>IF(ISTEXT(VLOOKUP(A46,'Chart of Accounts'!$B$5:$C$61,2,FALSE)),VLOOKUP(A46,'Chart of Accounts'!$B$5:$C$61,2,FALSE),"")</f>
        <v>Lodging Expense</v>
      </c>
      <c r="C46" s="10"/>
      <c r="D46" s="10"/>
      <c r="E46" s="10"/>
      <c r="F46" s="10"/>
      <c r="G46" s="10">
        <v>350</v>
      </c>
      <c r="H46" s="10"/>
      <c r="I46" s="10"/>
      <c r="J46" s="10"/>
      <c r="K46" s="10"/>
      <c r="L46" s="10"/>
      <c r="M46" s="10"/>
      <c r="N46" s="10"/>
      <c r="O46" s="4">
        <f t="shared" ref="O46" si="43">SUM(C46:N46)</f>
        <v>350</v>
      </c>
      <c r="AA46" s="7" t="s">
        <v>190</v>
      </c>
      <c r="AB46" s="7" t="str">
        <f t="shared" ref="AB46" si="44">IF(A46="","",A46&amp;"-000000")</f>
        <v>7058-000000</v>
      </c>
      <c r="AC46" s="7">
        <v>979</v>
      </c>
      <c r="AD46" s="7" t="str">
        <f t="shared" ref="AD46" si="45">IF(LEN($O$1)=3,$O$1,IF(LEN($O$1)=2,0&amp;$O$1,IF(LEN($O$1)=1,0&amp;0&amp;$O$1,"ERROR")))</f>
        <v>035</v>
      </c>
      <c r="AE46" s="7"/>
      <c r="AF46" s="7">
        <v>1</v>
      </c>
      <c r="AG46" s="7">
        <v>110</v>
      </c>
      <c r="AH46" s="7" t="str">
        <f>Summary!$B$2</f>
        <v>USD</v>
      </c>
      <c r="AI46" s="7">
        <f t="shared" ref="AI46" si="46">IF(C46="",0,C46)</f>
        <v>0</v>
      </c>
      <c r="AJ46" s="7">
        <f t="shared" ref="AJ46" si="47">IF(D46="",0,D46)</f>
        <v>0</v>
      </c>
      <c r="AK46" s="7">
        <f t="shared" ref="AK46" si="48">IF(E46="",0,E46)</f>
        <v>0</v>
      </c>
      <c r="AL46" s="7">
        <f t="shared" ref="AL46" si="49">IF(F46="",0,F46)</f>
        <v>0</v>
      </c>
      <c r="AM46" s="7">
        <f t="shared" ref="AM46" si="50">IF(G46="",0,G46)</f>
        <v>350</v>
      </c>
      <c r="AN46" s="7">
        <f t="shared" ref="AN46" si="51">IF(H46="",0,H46)</f>
        <v>0</v>
      </c>
      <c r="AO46" s="7">
        <f t="shared" ref="AO46" si="52">IF(I46="",0,I46)</f>
        <v>0</v>
      </c>
      <c r="AP46" s="7">
        <f t="shared" ref="AP46" si="53">IF(J46="",0,J46)</f>
        <v>0</v>
      </c>
      <c r="AQ46" s="7">
        <f t="shared" ref="AQ46" si="54">IF(K46="",0,K46)</f>
        <v>0</v>
      </c>
      <c r="AR46" s="7">
        <f t="shared" ref="AR46" si="55">IF(L46="",0,L46)</f>
        <v>0</v>
      </c>
      <c r="AS46" s="7">
        <f t="shared" ref="AS46" si="56">IF(M46="",0,M46)</f>
        <v>0</v>
      </c>
      <c r="AT46" s="7">
        <f t="shared" ref="AT46" si="57">IF(N46="",0,N46)</f>
        <v>0</v>
      </c>
    </row>
    <row r="47" spans="1:46" ht="21.75" customHeight="1" x14ac:dyDescent="0.3">
      <c r="A47" s="70" t="s">
        <v>379</v>
      </c>
      <c r="B47" s="71"/>
      <c r="C47" s="73">
        <f t="shared" ref="C47:O47" si="58">SUM(C46:C46)</f>
        <v>0</v>
      </c>
      <c r="D47" s="73">
        <f t="shared" si="58"/>
        <v>0</v>
      </c>
      <c r="E47" s="73">
        <f t="shared" si="58"/>
        <v>0</v>
      </c>
      <c r="F47" s="73">
        <f t="shared" si="58"/>
        <v>0</v>
      </c>
      <c r="G47" s="73">
        <f t="shared" si="58"/>
        <v>350</v>
      </c>
      <c r="H47" s="73">
        <f t="shared" si="58"/>
        <v>0</v>
      </c>
      <c r="I47" s="73">
        <f t="shared" si="58"/>
        <v>0</v>
      </c>
      <c r="J47" s="73">
        <f t="shared" si="58"/>
        <v>0</v>
      </c>
      <c r="K47" s="73">
        <f t="shared" si="58"/>
        <v>0</v>
      </c>
      <c r="L47" s="73">
        <f t="shared" si="58"/>
        <v>0</v>
      </c>
      <c r="M47" s="73">
        <f t="shared" si="58"/>
        <v>0</v>
      </c>
      <c r="N47" s="73">
        <f t="shared" si="58"/>
        <v>0</v>
      </c>
      <c r="O47" s="73">
        <f t="shared" si="58"/>
        <v>350</v>
      </c>
      <c r="AF47" s="7">
        <v>1</v>
      </c>
    </row>
    <row r="48" spans="1:46" ht="21.75" customHeight="1" x14ac:dyDescent="0.3">
      <c r="A48" s="11"/>
      <c r="B48" s="71"/>
      <c r="C48" s="4"/>
      <c r="D48" s="4"/>
      <c r="E48" s="4"/>
      <c r="F48" s="4"/>
      <c r="G48" s="4"/>
      <c r="H48" s="4"/>
      <c r="I48" s="4"/>
      <c r="J48" s="4"/>
      <c r="K48" s="4"/>
      <c r="L48" s="4"/>
      <c r="M48" s="4"/>
      <c r="N48" s="4"/>
      <c r="O48" s="4"/>
      <c r="AF48" s="7">
        <v>1</v>
      </c>
    </row>
    <row r="49" spans="1:46" ht="21.75" customHeight="1" x14ac:dyDescent="0.3">
      <c r="A49" s="70" t="s">
        <v>328</v>
      </c>
      <c r="B49" s="72"/>
      <c r="C49" s="4"/>
      <c r="D49" s="4"/>
      <c r="E49" s="4"/>
      <c r="F49" s="4"/>
      <c r="G49" s="4"/>
      <c r="H49" s="4"/>
      <c r="I49" s="4"/>
      <c r="J49" s="4"/>
      <c r="K49" s="4"/>
      <c r="L49" s="4"/>
      <c r="M49" s="4"/>
      <c r="N49" s="4"/>
      <c r="O49" s="4"/>
      <c r="AF49" s="7">
        <v>1</v>
      </c>
    </row>
    <row r="50" spans="1:46" ht="21.75" customHeight="1" x14ac:dyDescent="0.3">
      <c r="A50" s="11">
        <v>7058</v>
      </c>
      <c r="B50" s="71" t="str">
        <f>IF(ISTEXT(VLOOKUP(A50,'Chart of Accounts'!$B$5:$C$61,2,FALSE)),VLOOKUP(A50,'Chart of Accounts'!$B$5:$C$61,2,FALSE),"")</f>
        <v>Lodging Expense</v>
      </c>
      <c r="C50" s="10"/>
      <c r="D50" s="10"/>
      <c r="E50" s="10"/>
      <c r="F50" s="10"/>
      <c r="G50" s="10"/>
      <c r="H50" s="10"/>
      <c r="I50" s="10"/>
      <c r="J50" s="10"/>
      <c r="K50" s="10"/>
      <c r="L50" s="10"/>
      <c r="M50" s="10">
        <v>350</v>
      </c>
      <c r="N50" s="10"/>
      <c r="O50" s="4">
        <f t="shared" ref="O50" si="59">SUM(C50:N50)</f>
        <v>350</v>
      </c>
      <c r="AA50" s="7" t="s">
        <v>190</v>
      </c>
      <c r="AB50" s="7" t="str">
        <f t="shared" ref="AB50" si="60">IF(A50="","",A50&amp;"-000000")</f>
        <v>7058-000000</v>
      </c>
      <c r="AC50" s="7">
        <v>980</v>
      </c>
      <c r="AD50" s="7" t="str">
        <f t="shared" ref="AD50" si="61">IF(LEN($O$1)=3,$O$1,IF(LEN($O$1)=2,0&amp;$O$1,IF(LEN($O$1)=1,0&amp;0&amp;$O$1,"ERROR")))</f>
        <v>035</v>
      </c>
      <c r="AE50" s="7"/>
      <c r="AF50" s="7">
        <v>1</v>
      </c>
      <c r="AG50" s="7">
        <v>110</v>
      </c>
      <c r="AH50" s="7" t="str">
        <f>Summary!$B$2</f>
        <v>USD</v>
      </c>
      <c r="AI50" s="7">
        <f t="shared" ref="AI50:AT50" si="62">IF(C50="",0,C50)</f>
        <v>0</v>
      </c>
      <c r="AJ50" s="7">
        <f t="shared" si="62"/>
        <v>0</v>
      </c>
      <c r="AK50" s="7">
        <f t="shared" si="62"/>
        <v>0</v>
      </c>
      <c r="AL50" s="7">
        <f t="shared" si="62"/>
        <v>0</v>
      </c>
      <c r="AM50" s="7">
        <f t="shared" si="62"/>
        <v>0</v>
      </c>
      <c r="AN50" s="7">
        <f t="shared" si="62"/>
        <v>0</v>
      </c>
      <c r="AO50" s="7">
        <f t="shared" si="62"/>
        <v>0</v>
      </c>
      <c r="AP50" s="7">
        <f t="shared" si="62"/>
        <v>0</v>
      </c>
      <c r="AQ50" s="7">
        <f t="shared" si="62"/>
        <v>0</v>
      </c>
      <c r="AR50" s="7">
        <f t="shared" si="62"/>
        <v>0</v>
      </c>
      <c r="AS50" s="7">
        <f t="shared" si="62"/>
        <v>350</v>
      </c>
      <c r="AT50" s="7">
        <f t="shared" si="62"/>
        <v>0</v>
      </c>
    </row>
    <row r="51" spans="1:46" ht="21.75" customHeight="1" x14ac:dyDescent="0.3">
      <c r="A51" s="70" t="s">
        <v>386</v>
      </c>
      <c r="B51" s="71"/>
      <c r="C51" s="73">
        <f t="shared" ref="C51:O51" si="63">SUM(C50:C50)</f>
        <v>0</v>
      </c>
      <c r="D51" s="73">
        <f t="shared" si="63"/>
        <v>0</v>
      </c>
      <c r="E51" s="73">
        <f t="shared" si="63"/>
        <v>0</v>
      </c>
      <c r="F51" s="73">
        <f t="shared" si="63"/>
        <v>0</v>
      </c>
      <c r="G51" s="73">
        <f t="shared" si="63"/>
        <v>0</v>
      </c>
      <c r="H51" s="73">
        <f t="shared" si="63"/>
        <v>0</v>
      </c>
      <c r="I51" s="73">
        <f t="shared" si="63"/>
        <v>0</v>
      </c>
      <c r="J51" s="73">
        <f t="shared" si="63"/>
        <v>0</v>
      </c>
      <c r="K51" s="73">
        <f t="shared" si="63"/>
        <v>0</v>
      </c>
      <c r="L51" s="73">
        <f t="shared" si="63"/>
        <v>0</v>
      </c>
      <c r="M51" s="73">
        <f t="shared" si="63"/>
        <v>350</v>
      </c>
      <c r="N51" s="73">
        <f t="shared" si="63"/>
        <v>0</v>
      </c>
      <c r="O51" s="73">
        <f t="shared" si="63"/>
        <v>350</v>
      </c>
      <c r="AF51" s="7">
        <v>1</v>
      </c>
    </row>
    <row r="52" spans="1:46" ht="21.75" customHeight="1" x14ac:dyDescent="0.3">
      <c r="A52" s="11"/>
      <c r="B52" s="71"/>
      <c r="C52" s="4"/>
      <c r="D52" s="4"/>
      <c r="E52" s="4"/>
      <c r="F52" s="4"/>
      <c r="G52" s="4"/>
      <c r="H52" s="4"/>
      <c r="I52" s="4"/>
      <c r="J52" s="4"/>
      <c r="K52" s="4"/>
      <c r="L52" s="4"/>
      <c r="M52" s="4"/>
      <c r="N52" s="4"/>
      <c r="O52" s="4"/>
      <c r="AF52" s="7">
        <v>1</v>
      </c>
    </row>
    <row r="53" spans="1:46" ht="21.75" customHeight="1" x14ac:dyDescent="0.3">
      <c r="A53" s="70" t="s">
        <v>135</v>
      </c>
      <c r="B53" s="72"/>
      <c r="C53" s="4"/>
      <c r="D53" s="4"/>
      <c r="E53" s="4"/>
      <c r="F53" s="4"/>
      <c r="G53" s="4"/>
      <c r="H53" s="4"/>
      <c r="I53" s="4"/>
      <c r="J53" s="4"/>
      <c r="K53" s="4"/>
      <c r="L53" s="4"/>
      <c r="M53" s="4"/>
      <c r="N53" s="4"/>
      <c r="O53" s="4"/>
      <c r="AF53" s="7">
        <v>1</v>
      </c>
    </row>
    <row r="54" spans="1:46" ht="21.75" customHeight="1" x14ac:dyDescent="0.3">
      <c r="A54" s="11">
        <v>7058</v>
      </c>
      <c r="B54" s="71" t="str">
        <f>IF(ISTEXT(VLOOKUP(A54,'Chart of Accounts'!$B$5:$C$61,2,FALSE)),VLOOKUP(A54,'Chart of Accounts'!$B$5:$C$61,2,FALSE),"")</f>
        <v>Lodging Expense</v>
      </c>
      <c r="C54" s="10"/>
      <c r="D54" s="10"/>
      <c r="E54" s="10"/>
      <c r="F54" s="10"/>
      <c r="G54" s="10"/>
      <c r="H54" s="10"/>
      <c r="I54" s="10"/>
      <c r="J54" s="10"/>
      <c r="K54" s="10"/>
      <c r="L54" s="10"/>
      <c r="M54" s="10">
        <v>250</v>
      </c>
      <c r="N54" s="10"/>
      <c r="O54" s="4">
        <f t="shared" ref="O54" si="64">SUM(C54:N54)</f>
        <v>250</v>
      </c>
      <c r="AA54" s="7" t="s">
        <v>190</v>
      </c>
      <c r="AB54" s="7" t="str">
        <f t="shared" ref="AB54" si="65">IF(A54="","",A54&amp;"-000000")</f>
        <v>7058-000000</v>
      </c>
      <c r="AC54" s="7">
        <v>981</v>
      </c>
      <c r="AD54" s="7" t="str">
        <f t="shared" ref="AD54" si="66">IF(LEN($O$1)=3,$O$1,IF(LEN($O$1)=2,0&amp;$O$1,IF(LEN($O$1)=1,0&amp;0&amp;$O$1,"ERROR")))</f>
        <v>035</v>
      </c>
      <c r="AE54" s="7"/>
      <c r="AF54" s="7">
        <v>1</v>
      </c>
      <c r="AG54" s="7">
        <v>110</v>
      </c>
      <c r="AH54" s="7" t="str">
        <f>Summary!$B$2</f>
        <v>USD</v>
      </c>
      <c r="AI54" s="7">
        <f t="shared" ref="AI54:AT54" si="67">IF(C54="",0,C54)</f>
        <v>0</v>
      </c>
      <c r="AJ54" s="7">
        <f t="shared" si="67"/>
        <v>0</v>
      </c>
      <c r="AK54" s="7">
        <f t="shared" si="67"/>
        <v>0</v>
      </c>
      <c r="AL54" s="7">
        <f t="shared" si="67"/>
        <v>0</v>
      </c>
      <c r="AM54" s="7">
        <f t="shared" si="67"/>
        <v>0</v>
      </c>
      <c r="AN54" s="7">
        <f t="shared" si="67"/>
        <v>0</v>
      </c>
      <c r="AO54" s="7">
        <f t="shared" si="67"/>
        <v>0</v>
      </c>
      <c r="AP54" s="7">
        <f t="shared" si="67"/>
        <v>0</v>
      </c>
      <c r="AQ54" s="7">
        <f t="shared" si="67"/>
        <v>0</v>
      </c>
      <c r="AR54" s="7">
        <f t="shared" si="67"/>
        <v>0</v>
      </c>
      <c r="AS54" s="7">
        <f t="shared" si="67"/>
        <v>250</v>
      </c>
      <c r="AT54" s="7">
        <f t="shared" si="67"/>
        <v>0</v>
      </c>
    </row>
    <row r="55" spans="1:46" ht="21.75" customHeight="1" x14ac:dyDescent="0.3">
      <c r="A55" s="70" t="s">
        <v>381</v>
      </c>
      <c r="B55" s="71"/>
      <c r="C55" s="73">
        <f t="shared" ref="C55:O55" si="68">SUM(C54:C54)</f>
        <v>0</v>
      </c>
      <c r="D55" s="73">
        <f t="shared" si="68"/>
        <v>0</v>
      </c>
      <c r="E55" s="73">
        <f t="shared" si="68"/>
        <v>0</v>
      </c>
      <c r="F55" s="73">
        <f t="shared" si="68"/>
        <v>0</v>
      </c>
      <c r="G55" s="73">
        <f t="shared" si="68"/>
        <v>0</v>
      </c>
      <c r="H55" s="73">
        <f t="shared" si="68"/>
        <v>0</v>
      </c>
      <c r="I55" s="73">
        <f t="shared" si="68"/>
        <v>0</v>
      </c>
      <c r="J55" s="73">
        <f t="shared" si="68"/>
        <v>0</v>
      </c>
      <c r="K55" s="73">
        <f t="shared" si="68"/>
        <v>0</v>
      </c>
      <c r="L55" s="73">
        <f t="shared" si="68"/>
        <v>0</v>
      </c>
      <c r="M55" s="73">
        <f t="shared" si="68"/>
        <v>250</v>
      </c>
      <c r="N55" s="73">
        <f t="shared" si="68"/>
        <v>0</v>
      </c>
      <c r="O55" s="73">
        <f t="shared" si="68"/>
        <v>250</v>
      </c>
      <c r="AF55" s="7">
        <v>1</v>
      </c>
    </row>
    <row r="56" spans="1:46" ht="21.75" customHeight="1" x14ac:dyDescent="0.2">
      <c r="B56" s="75"/>
      <c r="AF56" s="7">
        <v>1</v>
      </c>
    </row>
    <row r="57" spans="1:46" ht="21.75" customHeight="1" x14ac:dyDescent="0.3">
      <c r="A57" s="70" t="s">
        <v>136</v>
      </c>
      <c r="B57" s="72"/>
      <c r="C57" s="4"/>
      <c r="D57" s="4"/>
      <c r="E57" s="4"/>
      <c r="F57" s="4"/>
      <c r="G57" s="4"/>
      <c r="H57" s="4"/>
      <c r="I57" s="4"/>
      <c r="J57" s="4"/>
      <c r="K57" s="4"/>
      <c r="L57" s="4"/>
      <c r="M57" s="4"/>
      <c r="N57" s="4"/>
      <c r="O57" s="4"/>
      <c r="AF57" s="7">
        <v>1</v>
      </c>
    </row>
    <row r="58" spans="1:46" ht="21.75" customHeight="1" x14ac:dyDescent="0.3">
      <c r="A58" s="11">
        <v>7058</v>
      </c>
      <c r="B58" s="71" t="str">
        <f>IF(ISTEXT(VLOOKUP(A58,'Chart of Accounts'!$B$5:$C$61,2,FALSE)),VLOOKUP(A58,'Chart of Accounts'!$B$5:$C$61,2,FALSE),"")</f>
        <v>Lodging Expense</v>
      </c>
      <c r="C58" s="10"/>
      <c r="D58" s="10"/>
      <c r="E58" s="10"/>
      <c r="F58" s="10"/>
      <c r="G58" s="10"/>
      <c r="H58" s="10"/>
      <c r="I58" s="10"/>
      <c r="J58" s="10"/>
      <c r="K58" s="10"/>
      <c r="L58" s="10"/>
      <c r="M58" s="10"/>
      <c r="N58" s="10"/>
      <c r="O58" s="4">
        <f t="shared" ref="O58" si="69">SUM(C58:N58)</f>
        <v>0</v>
      </c>
      <c r="AA58" s="7" t="s">
        <v>190</v>
      </c>
      <c r="AB58" s="7" t="str">
        <f t="shared" ref="AB58" si="70">IF(A58="","",A58&amp;"-000000")</f>
        <v>7058-000000</v>
      </c>
      <c r="AC58" s="7">
        <v>982</v>
      </c>
      <c r="AD58" s="7" t="str">
        <f t="shared" ref="AD58" si="71">IF(LEN($O$1)=3,$O$1,IF(LEN($O$1)=2,0&amp;$O$1,IF(LEN($O$1)=1,0&amp;0&amp;$O$1,"ERROR")))</f>
        <v>035</v>
      </c>
      <c r="AE58" s="7"/>
      <c r="AF58" s="7">
        <v>1</v>
      </c>
      <c r="AG58" s="7">
        <v>110</v>
      </c>
      <c r="AH58" s="7" t="str">
        <f>Summary!$B$2</f>
        <v>USD</v>
      </c>
      <c r="AI58" s="7">
        <f t="shared" ref="AI58:AT58" si="72">IF(C58="",0,C58)</f>
        <v>0</v>
      </c>
      <c r="AJ58" s="7">
        <f t="shared" si="72"/>
        <v>0</v>
      </c>
      <c r="AK58" s="7">
        <f t="shared" si="72"/>
        <v>0</v>
      </c>
      <c r="AL58" s="7">
        <f t="shared" si="72"/>
        <v>0</v>
      </c>
      <c r="AM58" s="7">
        <f t="shared" si="72"/>
        <v>0</v>
      </c>
      <c r="AN58" s="7">
        <f t="shared" si="72"/>
        <v>0</v>
      </c>
      <c r="AO58" s="7">
        <f t="shared" si="72"/>
        <v>0</v>
      </c>
      <c r="AP58" s="7">
        <f t="shared" si="72"/>
        <v>0</v>
      </c>
      <c r="AQ58" s="7">
        <f t="shared" si="72"/>
        <v>0</v>
      </c>
      <c r="AR58" s="7">
        <f t="shared" si="72"/>
        <v>0</v>
      </c>
      <c r="AS58" s="7">
        <f t="shared" si="72"/>
        <v>0</v>
      </c>
      <c r="AT58" s="7">
        <f t="shared" si="72"/>
        <v>0</v>
      </c>
    </row>
    <row r="59" spans="1:46" ht="20.25" x14ac:dyDescent="0.3">
      <c r="A59" s="70" t="s">
        <v>382</v>
      </c>
      <c r="B59" s="71"/>
      <c r="C59" s="73">
        <f t="shared" ref="C59:O59" si="73">SUM(C58:C58)</f>
        <v>0</v>
      </c>
      <c r="D59" s="73">
        <f t="shared" si="73"/>
        <v>0</v>
      </c>
      <c r="E59" s="73">
        <f t="shared" si="73"/>
        <v>0</v>
      </c>
      <c r="F59" s="73">
        <f t="shared" si="73"/>
        <v>0</v>
      </c>
      <c r="G59" s="73">
        <f t="shared" si="73"/>
        <v>0</v>
      </c>
      <c r="H59" s="73">
        <f t="shared" si="73"/>
        <v>0</v>
      </c>
      <c r="I59" s="73">
        <f t="shared" si="73"/>
        <v>0</v>
      </c>
      <c r="J59" s="73">
        <f t="shared" si="73"/>
        <v>0</v>
      </c>
      <c r="K59" s="73">
        <f t="shared" si="73"/>
        <v>0</v>
      </c>
      <c r="L59" s="73">
        <f t="shared" si="73"/>
        <v>0</v>
      </c>
      <c r="M59" s="73">
        <f t="shared" si="73"/>
        <v>0</v>
      </c>
      <c r="N59" s="73">
        <f t="shared" si="73"/>
        <v>0</v>
      </c>
      <c r="O59" s="73">
        <f t="shared" si="73"/>
        <v>0</v>
      </c>
    </row>
    <row r="62" spans="1:46" ht="21" thickBot="1" x14ac:dyDescent="0.35">
      <c r="A62" s="11"/>
      <c r="B62" s="65" t="s">
        <v>332</v>
      </c>
      <c r="C62" s="76">
        <f>SUM(C11,C15,C19,C23,C27,C31,C35,C39,C43,C55,C59,C51,C47)</f>
        <v>0</v>
      </c>
      <c r="D62" s="76">
        <f t="shared" ref="D62:O62" si="74">SUM(D11,D15,D19,D23,D27,D31,D35,D39,D43,D55,D59,D51,D47)</f>
        <v>0</v>
      </c>
      <c r="E62" s="76">
        <f t="shared" si="74"/>
        <v>0</v>
      </c>
      <c r="F62" s="76">
        <f t="shared" si="74"/>
        <v>0</v>
      </c>
      <c r="G62" s="76">
        <f t="shared" si="74"/>
        <v>350</v>
      </c>
      <c r="H62" s="76">
        <f t="shared" si="74"/>
        <v>0</v>
      </c>
      <c r="I62" s="76">
        <f t="shared" si="74"/>
        <v>1950</v>
      </c>
      <c r="J62" s="76">
        <f t="shared" si="74"/>
        <v>0</v>
      </c>
      <c r="K62" s="76">
        <f t="shared" si="74"/>
        <v>0</v>
      </c>
      <c r="L62" s="76">
        <f t="shared" si="74"/>
        <v>0</v>
      </c>
      <c r="M62" s="76">
        <f t="shared" si="74"/>
        <v>600</v>
      </c>
      <c r="N62" s="76">
        <f t="shared" si="74"/>
        <v>0</v>
      </c>
      <c r="O62" s="76">
        <f t="shared" si="74"/>
        <v>2900</v>
      </c>
    </row>
    <row r="63" spans="1:46" ht="15.75" thickTop="1" x14ac:dyDescent="0.2"/>
  </sheetData>
  <sheetProtection algorithmName="SHA-512" hashValue="BTeqcaI6rdF+Rm4R9UGosCbNWJM9XpOQQ1IVyntmKWgsA9yDJdzhGh+CA7Ochf0gMq2NkVxQpv7bagFPE2EK7Q==" saltValue="jr0bfR3UqxihOl2kzO2Rdw==" spinCount="100000" sheet="1"/>
  <protectedRanges>
    <protectedRange sqref="C57:O57 C9:O9 C11:O13 C15:O17 C19:O21 O18 C23:O25 O22 C27:O29 O26 C31:O33 O30 C35:O37 O34 C39:O41 O38 O42 C55:O55 O58 C59:O59 O50 O10 C51:O53 O54 O14 O46 C43:O45 C47:O49" name="Range1"/>
    <protectedRange sqref="C62:O62" name="Range1_1"/>
    <protectedRange sqref="C10:N10" name="Range1_1_1"/>
    <protectedRange sqref="C14:N14" name="Range1_1_1_2"/>
    <protectedRange sqref="C18:N18" name="Range1_1_1_4"/>
    <protectedRange sqref="C22:N22" name="Range1_1_1_7"/>
    <protectedRange sqref="C26:N26" name="Range1_1_1_9"/>
    <protectedRange sqref="C30:N30" name="Range1_1_1_11"/>
    <protectedRange sqref="C34:N34" name="Range1_1_1_14"/>
    <protectedRange sqref="C38:N38" name="Range1_1_1_17"/>
    <protectedRange sqref="C42:N42" name="Range1_1_1_19"/>
    <protectedRange sqref="C54:N54 C50:N50 C46:N46" name="Range1_1_1_26"/>
    <protectedRange sqref="C58:N58" name="Range1_1_1_27"/>
  </protectedRanges>
  <mergeCells count="1">
    <mergeCell ref="C5:O5"/>
  </mergeCells>
  <dataValidations count="1">
    <dataValidation type="decimal" operator="greaterThanOrEqual" allowBlank="1" showInputMessage="1" showErrorMessage="1" sqref="C18:N18 C58:N58 C10:N10 C14:N14 C22:N22 C26:N26 C30:N30 C34:N34 C38:N38 C42:N42 C54:N54 C50:N50 C46:N46" xr:uid="{00000000-0002-0000-0F00-000000000000}">
      <formula1>0</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62"/>
  <sheetViews>
    <sheetView topLeftCell="B1" zoomScale="85" workbookViewId="0">
      <selection activeCell="B33" sqref="B33"/>
    </sheetView>
  </sheetViews>
  <sheetFormatPr defaultRowHeight="12.75" x14ac:dyDescent="0.2"/>
  <cols>
    <col min="1" max="1" width="11.7109375" style="46" hidden="1" customWidth="1"/>
    <col min="2" max="2" width="9" style="46" bestFit="1" customWidth="1"/>
    <col min="3" max="3" width="52.5703125" style="46" bestFit="1" customWidth="1"/>
    <col min="4" max="4" width="11.85546875" style="46" bestFit="1" customWidth="1"/>
    <col min="5" max="6" width="9.140625" style="46"/>
    <col min="7" max="7" width="9" style="46" customWidth="1"/>
    <col min="8" max="11" width="9.140625" style="46" customWidth="1"/>
    <col min="12" max="16384" width="9.140625" style="46"/>
  </cols>
  <sheetData>
    <row r="1" spans="1:14" x14ac:dyDescent="0.2">
      <c r="B1" s="46" t="s">
        <v>138</v>
      </c>
    </row>
    <row r="4" spans="1:14" ht="15" x14ac:dyDescent="0.35">
      <c r="B4" s="47" t="s">
        <v>137</v>
      </c>
      <c r="C4" s="47" t="s">
        <v>3</v>
      </c>
      <c r="G4" s="48" t="s">
        <v>222</v>
      </c>
      <c r="H4" s="49"/>
      <c r="I4" s="48" t="s">
        <v>223</v>
      </c>
      <c r="J4" s="49"/>
      <c r="K4" s="48" t="s">
        <v>10</v>
      </c>
    </row>
    <row r="5" spans="1:14" x14ac:dyDescent="0.2">
      <c r="A5" s="50" t="s">
        <v>13</v>
      </c>
      <c r="B5" s="46">
        <v>6005</v>
      </c>
      <c r="C5" s="150" t="s">
        <v>409</v>
      </c>
      <c r="N5" s="130"/>
    </row>
    <row r="6" spans="1:14" x14ac:dyDescent="0.2">
      <c r="A6" s="51" t="s">
        <v>14</v>
      </c>
      <c r="B6" s="46">
        <v>6010</v>
      </c>
      <c r="C6" s="46" t="s">
        <v>15</v>
      </c>
      <c r="N6" s="130"/>
    </row>
    <row r="7" spans="1:14" x14ac:dyDescent="0.2">
      <c r="A7" s="51" t="s">
        <v>16</v>
      </c>
      <c r="B7" s="46">
        <v>6015</v>
      </c>
      <c r="C7" s="46" t="s">
        <v>17</v>
      </c>
      <c r="N7" s="130"/>
    </row>
    <row r="8" spans="1:14" x14ac:dyDescent="0.2">
      <c r="A8" s="51" t="s">
        <v>18</v>
      </c>
      <c r="B8" s="46">
        <v>6020</v>
      </c>
      <c r="C8" s="46" t="s">
        <v>19</v>
      </c>
      <c r="N8" s="130"/>
    </row>
    <row r="9" spans="1:14" x14ac:dyDescent="0.2">
      <c r="A9" s="50" t="s">
        <v>20</v>
      </c>
      <c r="B9" s="46">
        <v>6025</v>
      </c>
      <c r="C9" s="46" t="s">
        <v>21</v>
      </c>
      <c r="N9" s="130"/>
    </row>
    <row r="10" spans="1:14" x14ac:dyDescent="0.2">
      <c r="A10" s="51" t="s">
        <v>22</v>
      </c>
      <c r="B10" s="46">
        <v>6030</v>
      </c>
      <c r="C10" s="46" t="s">
        <v>23</v>
      </c>
      <c r="N10" s="130"/>
    </row>
    <row r="11" spans="1:14" x14ac:dyDescent="0.2">
      <c r="A11" s="51" t="s">
        <v>24</v>
      </c>
      <c r="B11" s="46">
        <v>6035</v>
      </c>
      <c r="C11" s="46" t="s">
        <v>25</v>
      </c>
      <c r="N11" s="130"/>
    </row>
    <row r="12" spans="1:14" x14ac:dyDescent="0.2">
      <c r="A12" s="51" t="s">
        <v>26</v>
      </c>
      <c r="B12" s="46">
        <v>6040</v>
      </c>
      <c r="C12" s="46" t="s">
        <v>27</v>
      </c>
      <c r="N12" s="130"/>
    </row>
    <row r="13" spans="1:14" x14ac:dyDescent="0.2">
      <c r="A13" s="51" t="s">
        <v>28</v>
      </c>
      <c r="B13" s="46">
        <v>6045</v>
      </c>
      <c r="C13" s="46" t="s">
        <v>8</v>
      </c>
      <c r="N13" s="130"/>
    </row>
    <row r="14" spans="1:14" x14ac:dyDescent="0.2">
      <c r="A14" s="51" t="s">
        <v>228</v>
      </c>
      <c r="B14" s="46">
        <v>6050</v>
      </c>
      <c r="C14" s="46" t="s">
        <v>214</v>
      </c>
      <c r="N14" s="130"/>
    </row>
    <row r="15" spans="1:14" x14ac:dyDescent="0.2">
      <c r="A15" s="51" t="s">
        <v>229</v>
      </c>
      <c r="B15" s="46">
        <v>6055</v>
      </c>
      <c r="C15" s="46" t="s">
        <v>215</v>
      </c>
      <c r="N15" s="130"/>
    </row>
    <row r="16" spans="1:14" x14ac:dyDescent="0.2">
      <c r="A16" s="51" t="s">
        <v>29</v>
      </c>
      <c r="B16" s="46">
        <v>6060</v>
      </c>
      <c r="C16" s="46" t="s">
        <v>261</v>
      </c>
      <c r="N16" s="130"/>
    </row>
    <row r="17" spans="1:14" x14ac:dyDescent="0.2">
      <c r="A17" s="51" t="s">
        <v>31</v>
      </c>
      <c r="B17" s="46">
        <v>7002</v>
      </c>
      <c r="C17" s="46" t="s">
        <v>30</v>
      </c>
      <c r="N17" s="130"/>
    </row>
    <row r="18" spans="1:14" x14ac:dyDescent="0.2">
      <c r="A18" s="51" t="s">
        <v>33</v>
      </c>
      <c r="B18" s="46">
        <v>7004</v>
      </c>
      <c r="C18" s="46" t="s">
        <v>32</v>
      </c>
      <c r="N18" s="130"/>
    </row>
    <row r="19" spans="1:14" x14ac:dyDescent="0.2">
      <c r="A19" s="51" t="s">
        <v>35</v>
      </c>
      <c r="B19" s="46">
        <v>7006</v>
      </c>
      <c r="C19" s="46" t="s">
        <v>34</v>
      </c>
      <c r="N19" s="130"/>
    </row>
    <row r="20" spans="1:14" x14ac:dyDescent="0.2">
      <c r="A20" s="51" t="s">
        <v>37</v>
      </c>
      <c r="B20" s="46">
        <v>7008</v>
      </c>
      <c r="C20" s="46" t="s">
        <v>36</v>
      </c>
      <c r="N20" s="130"/>
    </row>
    <row r="21" spans="1:14" x14ac:dyDescent="0.2">
      <c r="A21" s="51" t="s">
        <v>39</v>
      </c>
      <c r="B21" s="46">
        <v>7010</v>
      </c>
      <c r="C21" s="46" t="s">
        <v>38</v>
      </c>
      <c r="N21" s="130"/>
    </row>
    <row r="22" spans="1:14" x14ac:dyDescent="0.2">
      <c r="A22" s="51" t="s">
        <v>41</v>
      </c>
      <c r="B22" s="46">
        <v>7012</v>
      </c>
      <c r="C22" s="46" t="s">
        <v>40</v>
      </c>
      <c r="N22" s="130"/>
    </row>
    <row r="23" spans="1:14" x14ac:dyDescent="0.2">
      <c r="A23" s="51" t="s">
        <v>43</v>
      </c>
      <c r="B23" s="46">
        <v>7014</v>
      </c>
      <c r="C23" s="46" t="s">
        <v>42</v>
      </c>
      <c r="N23" s="130"/>
    </row>
    <row r="24" spans="1:14" x14ac:dyDescent="0.2">
      <c r="A24" s="51" t="s">
        <v>45</v>
      </c>
      <c r="B24" s="46">
        <v>7016</v>
      </c>
      <c r="C24" s="46" t="s">
        <v>44</v>
      </c>
      <c r="N24" s="130"/>
    </row>
    <row r="25" spans="1:14" x14ac:dyDescent="0.2">
      <c r="A25" s="51" t="s">
        <v>47</v>
      </c>
      <c r="B25" s="46">
        <v>7018</v>
      </c>
      <c r="C25" s="46" t="s">
        <v>46</v>
      </c>
      <c r="N25" s="130"/>
    </row>
    <row r="26" spans="1:14" x14ac:dyDescent="0.2">
      <c r="A26" s="51" t="s">
        <v>49</v>
      </c>
      <c r="B26" s="46">
        <v>7020</v>
      </c>
      <c r="C26" s="46" t="s">
        <v>48</v>
      </c>
      <c r="N26" s="130"/>
    </row>
    <row r="27" spans="1:14" x14ac:dyDescent="0.2">
      <c r="A27" s="51" t="s">
        <v>51</v>
      </c>
      <c r="B27" s="46">
        <v>7022</v>
      </c>
      <c r="C27" s="46" t="s">
        <v>50</v>
      </c>
      <c r="N27" s="130"/>
    </row>
    <row r="28" spans="1:14" x14ac:dyDescent="0.2">
      <c r="A28" s="51" t="s">
        <v>53</v>
      </c>
      <c r="B28" s="46">
        <v>7024</v>
      </c>
      <c r="C28" s="46" t="s">
        <v>52</v>
      </c>
      <c r="N28" s="130"/>
    </row>
    <row r="29" spans="1:14" x14ac:dyDescent="0.2">
      <c r="A29" s="51" t="s">
        <v>55</v>
      </c>
      <c r="B29" s="46">
        <v>7026</v>
      </c>
      <c r="C29" s="46" t="s">
        <v>54</v>
      </c>
      <c r="N29" s="130"/>
    </row>
    <row r="30" spans="1:14" x14ac:dyDescent="0.2">
      <c r="A30" s="51" t="s">
        <v>57</v>
      </c>
      <c r="B30" s="46">
        <v>7028</v>
      </c>
      <c r="C30" s="46" t="s">
        <v>56</v>
      </c>
      <c r="N30" s="130"/>
    </row>
    <row r="31" spans="1:14" x14ac:dyDescent="0.2">
      <c r="A31" s="51" t="s">
        <v>59</v>
      </c>
      <c r="B31" s="46">
        <v>7030</v>
      </c>
      <c r="C31" s="46" t="s">
        <v>58</v>
      </c>
      <c r="N31" s="130"/>
    </row>
    <row r="32" spans="1:14" x14ac:dyDescent="0.2">
      <c r="A32" s="51" t="s">
        <v>61</v>
      </c>
      <c r="B32" s="46">
        <v>7032</v>
      </c>
      <c r="C32" s="46" t="s">
        <v>60</v>
      </c>
      <c r="N32" s="130"/>
    </row>
    <row r="33" spans="1:14" x14ac:dyDescent="0.2">
      <c r="A33" s="51" t="s">
        <v>63</v>
      </c>
      <c r="B33" s="46">
        <v>7034</v>
      </c>
      <c r="C33" s="46" t="s">
        <v>62</v>
      </c>
      <c r="N33" s="130"/>
    </row>
    <row r="34" spans="1:14" x14ac:dyDescent="0.2">
      <c r="A34" s="51" t="s">
        <v>65</v>
      </c>
      <c r="B34" s="46">
        <v>7036</v>
      </c>
      <c r="C34" s="46" t="s">
        <v>64</v>
      </c>
      <c r="N34" s="130"/>
    </row>
    <row r="35" spans="1:14" x14ac:dyDescent="0.2">
      <c r="A35" s="51" t="s">
        <v>67</v>
      </c>
      <c r="B35" s="46">
        <v>7038</v>
      </c>
      <c r="C35" s="46" t="s">
        <v>66</v>
      </c>
      <c r="N35" s="130"/>
    </row>
    <row r="36" spans="1:14" x14ac:dyDescent="0.2">
      <c r="A36" s="51" t="s">
        <v>69</v>
      </c>
      <c r="B36" s="46">
        <v>7040</v>
      </c>
      <c r="C36" s="46" t="s">
        <v>68</v>
      </c>
      <c r="N36" s="130"/>
    </row>
    <row r="37" spans="1:14" x14ac:dyDescent="0.2">
      <c r="A37" s="51" t="s">
        <v>71</v>
      </c>
      <c r="B37" s="46">
        <v>7042</v>
      </c>
      <c r="C37" s="46" t="s">
        <v>70</v>
      </c>
      <c r="N37" s="130"/>
    </row>
    <row r="38" spans="1:14" x14ac:dyDescent="0.2">
      <c r="A38" s="51" t="s">
        <v>72</v>
      </c>
      <c r="B38" s="46">
        <v>7044</v>
      </c>
      <c r="C38" s="46" t="s">
        <v>262</v>
      </c>
      <c r="N38" s="130"/>
    </row>
    <row r="39" spans="1:14" x14ac:dyDescent="0.2">
      <c r="A39" s="51" t="s">
        <v>74</v>
      </c>
      <c r="B39" s="46">
        <v>7046</v>
      </c>
      <c r="C39" s="46" t="s">
        <v>73</v>
      </c>
      <c r="N39" s="130"/>
    </row>
    <row r="40" spans="1:14" x14ac:dyDescent="0.2">
      <c r="A40" s="51" t="s">
        <v>76</v>
      </c>
      <c r="B40" s="46">
        <v>7048</v>
      </c>
      <c r="C40" s="46" t="s">
        <v>75</v>
      </c>
      <c r="N40" s="130"/>
    </row>
    <row r="41" spans="1:14" x14ac:dyDescent="0.2">
      <c r="A41" s="51" t="s">
        <v>78</v>
      </c>
      <c r="B41" s="46">
        <v>7050</v>
      </c>
      <c r="C41" s="46" t="s">
        <v>77</v>
      </c>
      <c r="N41" s="130"/>
    </row>
    <row r="42" spans="1:14" x14ac:dyDescent="0.2">
      <c r="A42" s="51" t="s">
        <v>80</v>
      </c>
      <c r="B42" s="46">
        <v>7052</v>
      </c>
      <c r="C42" s="46" t="s">
        <v>79</v>
      </c>
      <c r="N42" s="130"/>
    </row>
    <row r="43" spans="1:14" x14ac:dyDescent="0.2">
      <c r="A43" s="51" t="s">
        <v>81</v>
      </c>
      <c r="B43" s="46">
        <v>7070</v>
      </c>
      <c r="C43" s="46" t="s">
        <v>96</v>
      </c>
      <c r="N43" s="130"/>
    </row>
    <row r="44" spans="1:14" x14ac:dyDescent="0.2">
      <c r="A44" s="51" t="s">
        <v>83</v>
      </c>
      <c r="B44" s="46">
        <v>7072</v>
      </c>
      <c r="C44" s="46" t="s">
        <v>98</v>
      </c>
      <c r="N44" s="130"/>
    </row>
    <row r="45" spans="1:14" x14ac:dyDescent="0.2">
      <c r="A45" s="51" t="s">
        <v>85</v>
      </c>
      <c r="B45" s="46">
        <v>7078</v>
      </c>
      <c r="C45" s="46" t="s">
        <v>103</v>
      </c>
      <c r="N45" s="130"/>
    </row>
    <row r="46" spans="1:14" x14ac:dyDescent="0.2">
      <c r="A46" s="51" t="s">
        <v>87</v>
      </c>
      <c r="B46" s="46">
        <v>7080</v>
      </c>
      <c r="C46" s="46" t="s">
        <v>105</v>
      </c>
      <c r="N46" s="130"/>
    </row>
    <row r="47" spans="1:14" x14ac:dyDescent="0.2">
      <c r="A47" s="51" t="s">
        <v>89</v>
      </c>
      <c r="B47" s="46">
        <v>7082</v>
      </c>
      <c r="C47" s="46" t="s">
        <v>107</v>
      </c>
      <c r="N47" s="130"/>
    </row>
    <row r="48" spans="1:14" x14ac:dyDescent="0.2">
      <c r="A48" s="51" t="s">
        <v>91</v>
      </c>
      <c r="B48" s="46">
        <v>7084</v>
      </c>
      <c r="C48" s="46" t="s">
        <v>109</v>
      </c>
      <c r="N48" s="130"/>
    </row>
    <row r="49" spans="1:14" x14ac:dyDescent="0.2">
      <c r="A49" s="51" t="s">
        <v>93</v>
      </c>
      <c r="B49" s="46">
        <v>7086</v>
      </c>
      <c r="C49" s="46" t="s">
        <v>11</v>
      </c>
      <c r="N49" s="130"/>
    </row>
    <row r="50" spans="1:14" x14ac:dyDescent="0.2">
      <c r="A50" s="51" t="s">
        <v>95</v>
      </c>
      <c r="B50" s="46">
        <v>7088</v>
      </c>
      <c r="C50" s="46" t="s">
        <v>213</v>
      </c>
      <c r="N50" s="130"/>
    </row>
    <row r="51" spans="1:14" x14ac:dyDescent="0.2">
      <c r="A51" s="51"/>
      <c r="B51" s="46">
        <v>7092</v>
      </c>
      <c r="C51" s="129" t="s">
        <v>276</v>
      </c>
      <c r="N51" s="130"/>
    </row>
    <row r="52" spans="1:14" x14ac:dyDescent="0.2">
      <c r="A52" s="51" t="s">
        <v>97</v>
      </c>
      <c r="B52" s="46">
        <v>7090</v>
      </c>
      <c r="C52" s="129" t="s">
        <v>259</v>
      </c>
      <c r="N52" s="130"/>
    </row>
    <row r="53" spans="1:14" x14ac:dyDescent="0.2">
      <c r="A53" s="51" t="s">
        <v>99</v>
      </c>
      <c r="B53" s="46">
        <v>7074</v>
      </c>
      <c r="C53" s="46" t="s">
        <v>263</v>
      </c>
      <c r="N53" s="130"/>
    </row>
    <row r="54" spans="1:14" x14ac:dyDescent="0.2">
      <c r="A54" s="51" t="s">
        <v>100</v>
      </c>
      <c r="B54" s="46">
        <v>7076</v>
      </c>
      <c r="C54" s="46" t="s">
        <v>101</v>
      </c>
      <c r="N54" s="130"/>
    </row>
    <row r="55" spans="1:14" x14ac:dyDescent="0.2">
      <c r="A55" s="51" t="s">
        <v>102</v>
      </c>
      <c r="B55" s="46">
        <v>7056</v>
      </c>
      <c r="C55" s="46" t="s">
        <v>82</v>
      </c>
      <c r="N55" s="130"/>
    </row>
    <row r="56" spans="1:14" x14ac:dyDescent="0.2">
      <c r="A56" s="51" t="s">
        <v>104</v>
      </c>
      <c r="B56" s="46">
        <v>7058</v>
      </c>
      <c r="C56" s="46" t="s">
        <v>84</v>
      </c>
      <c r="N56" s="130"/>
    </row>
    <row r="57" spans="1:14" x14ac:dyDescent="0.2">
      <c r="A57" s="51" t="s">
        <v>106</v>
      </c>
      <c r="B57" s="46">
        <v>7060</v>
      </c>
      <c r="C57" s="46" t="s">
        <v>86</v>
      </c>
      <c r="N57" s="130"/>
    </row>
    <row r="58" spans="1:14" x14ac:dyDescent="0.2">
      <c r="A58" s="51" t="s">
        <v>108</v>
      </c>
      <c r="B58" s="46">
        <v>7062</v>
      </c>
      <c r="C58" s="46" t="s">
        <v>88</v>
      </c>
      <c r="N58" s="130"/>
    </row>
    <row r="59" spans="1:14" x14ac:dyDescent="0.2">
      <c r="A59" s="51" t="s">
        <v>110</v>
      </c>
      <c r="B59" s="46">
        <v>7064</v>
      </c>
      <c r="C59" s="46" t="s">
        <v>90</v>
      </c>
      <c r="N59" s="130"/>
    </row>
    <row r="60" spans="1:14" x14ac:dyDescent="0.2">
      <c r="A60" s="51" t="s">
        <v>227</v>
      </c>
      <c r="B60" s="46">
        <v>7066</v>
      </c>
      <c r="C60" s="46" t="s">
        <v>92</v>
      </c>
      <c r="N60" s="130"/>
    </row>
    <row r="61" spans="1:14" x14ac:dyDescent="0.2">
      <c r="B61" s="46">
        <v>7068</v>
      </c>
      <c r="C61" s="46" t="s">
        <v>94</v>
      </c>
      <c r="N61" s="130"/>
    </row>
    <row r="62" spans="1:14" x14ac:dyDescent="0.2">
      <c r="C62" s="129"/>
    </row>
  </sheetData>
  <sheetProtection algorithmName="SHA-512" hashValue="J4/NZwAOr8bc9/YvuQoU/x1HvUz4hVG0JHP8/OwaOzwldgV0LNy9/ha2nwiT0CgGMLqiP9JnVqfytX0GKIMZLg==" saltValue="h/hYvmBvZHjNNjL/xSciTA==" spinCount="100000" sheet="1" objects="1" scenarios="1"/>
  <phoneticPr fontId="5" type="noConversion"/>
  <pageMargins left="0.75" right="0.75" top="1" bottom="1" header="0.5" footer="0.5"/>
  <pageSetup scale="8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V477"/>
  <sheetViews>
    <sheetView zoomScale="85" zoomScaleNormal="85" workbookViewId="0">
      <pane xSplit="3" ySplit="3" topLeftCell="L4" activePane="bottomRight" state="frozen"/>
      <selection activeCell="B1" sqref="B1"/>
      <selection pane="topRight" activeCell="B1" sqref="B1"/>
      <selection pane="bottomLeft" activeCell="B1" sqref="B1"/>
      <selection pane="bottomRight" activeCell="A3" sqref="A3"/>
    </sheetView>
  </sheetViews>
  <sheetFormatPr defaultRowHeight="12.75" x14ac:dyDescent="0.2"/>
  <cols>
    <col min="1" max="1" width="10.85546875" style="46" bestFit="1" customWidth="1"/>
    <col min="2" max="2" width="11.7109375" style="46" customWidth="1"/>
    <col min="3" max="3" width="14.85546875" style="46" bestFit="1" customWidth="1"/>
    <col min="4" max="4" width="11.28515625" style="46" bestFit="1" customWidth="1"/>
    <col min="5" max="5" width="11.28515625" style="46" customWidth="1"/>
    <col min="6" max="6" width="12.28515625" style="46" bestFit="1" customWidth="1"/>
    <col min="7" max="7" width="5.140625" style="46" bestFit="1" customWidth="1"/>
    <col min="8" max="8" width="17" style="46" bestFit="1" customWidth="1"/>
    <col min="9" max="9" width="19.7109375" style="46" bestFit="1" customWidth="1"/>
    <col min="10" max="10" width="22.42578125" style="54" bestFit="1" customWidth="1"/>
    <col min="11" max="11" width="25.140625" style="54" bestFit="1" customWidth="1"/>
    <col min="12" max="12" width="26.85546875" style="54" bestFit="1" customWidth="1"/>
    <col min="13" max="13" width="26.28515625" style="54" bestFit="1" customWidth="1"/>
    <col min="14" max="14" width="28.5703125" style="54" bestFit="1" customWidth="1"/>
    <col min="15" max="15" width="28.28515625" style="54" bestFit="1" customWidth="1"/>
    <col min="16" max="16" width="25.85546875" style="54" bestFit="1" customWidth="1"/>
    <col min="17" max="17" width="27" style="54" bestFit="1" customWidth="1"/>
    <col min="18" max="18" width="24.42578125" style="54" bestFit="1" customWidth="1"/>
    <col min="19" max="19" width="23.28515625" style="54" bestFit="1" customWidth="1"/>
    <col min="20" max="20" width="22.7109375" style="54" bestFit="1" customWidth="1"/>
    <col min="21" max="21" width="23.140625" style="54" bestFit="1" customWidth="1"/>
    <col min="22" max="22" width="12.85546875" style="54" bestFit="1" customWidth="1"/>
    <col min="23" max="16384" width="9.140625" style="46"/>
  </cols>
  <sheetData>
    <row r="3" spans="1:22" ht="17.25" x14ac:dyDescent="0.2">
      <c r="A3" s="52" t="s">
        <v>139</v>
      </c>
      <c r="B3" s="52" t="s">
        <v>140</v>
      </c>
      <c r="C3" s="52" t="s">
        <v>153</v>
      </c>
      <c r="D3" s="52" t="s">
        <v>154</v>
      </c>
      <c r="E3" s="52" t="s">
        <v>156</v>
      </c>
      <c r="F3" s="52" t="s">
        <v>155</v>
      </c>
      <c r="G3" s="52" t="s">
        <v>156</v>
      </c>
      <c r="H3" s="52" t="s">
        <v>157</v>
      </c>
      <c r="I3" s="52" t="s">
        <v>158</v>
      </c>
      <c r="J3" s="151" t="s">
        <v>278</v>
      </c>
      <c r="K3" s="151" t="s">
        <v>279</v>
      </c>
      <c r="L3" s="151" t="s">
        <v>280</v>
      </c>
      <c r="M3" s="151" t="s">
        <v>281</v>
      </c>
      <c r="N3" s="151" t="s">
        <v>282</v>
      </c>
      <c r="O3" s="151" t="s">
        <v>283</v>
      </c>
      <c r="P3" s="151" t="s">
        <v>284</v>
      </c>
      <c r="Q3" s="151" t="s">
        <v>285</v>
      </c>
      <c r="R3" s="151" t="s">
        <v>286</v>
      </c>
      <c r="S3" s="151" t="s">
        <v>287</v>
      </c>
      <c r="T3" s="151" t="s">
        <v>288</v>
      </c>
      <c r="U3" s="151" t="s">
        <v>289</v>
      </c>
    </row>
    <row r="4" spans="1:22" x14ac:dyDescent="0.2">
      <c r="A4" s="46" t="str">
        <f>'Membership Dues Allocation '!AA7</f>
        <v>Budget</v>
      </c>
      <c r="B4" s="46" t="str">
        <f>'Membership Dues Allocation '!AB7</f>
        <v>6005-000000</v>
      </c>
      <c r="C4" s="46">
        <f>'Membership Dues Allocation '!AC7</f>
        <v>100</v>
      </c>
      <c r="D4" s="53" t="str">
        <f>'Membership Dues Allocation '!AD7</f>
        <v>035</v>
      </c>
      <c r="E4" s="53"/>
      <c r="H4" s="46">
        <f>'Membership Dues Allocation '!AG7</f>
        <v>110</v>
      </c>
      <c r="I4" s="46" t="str">
        <f>'Membership Dues Allocation '!AH7</f>
        <v>USD</v>
      </c>
      <c r="J4" s="54">
        <f>'Membership Dues Allocation '!AI7</f>
        <v>201</v>
      </c>
      <c r="K4" s="54">
        <f>'Membership Dues Allocation '!AJ7</f>
        <v>873</v>
      </c>
      <c r="L4" s="54">
        <f>'Membership Dues Allocation '!AK7</f>
        <v>12126</v>
      </c>
      <c r="M4" s="54">
        <f>'Membership Dues Allocation '!AL7</f>
        <v>1717</v>
      </c>
      <c r="N4" s="54">
        <f>'Membership Dues Allocation '!AM7</f>
        <v>606</v>
      </c>
      <c r="O4" s="54">
        <f>'Membership Dues Allocation '!AN7</f>
        <v>224</v>
      </c>
      <c r="P4" s="54">
        <f>'Membership Dues Allocation '!AO7</f>
        <v>513</v>
      </c>
      <c r="Q4" s="54">
        <f>'Membership Dues Allocation '!AP7</f>
        <v>2030</v>
      </c>
      <c r="R4" s="54">
        <f>'Membership Dues Allocation '!AQ7</f>
        <v>12502</v>
      </c>
      <c r="S4" s="54">
        <f>'Membership Dues Allocation '!AR7</f>
        <v>1770</v>
      </c>
      <c r="T4" s="54">
        <f>'Membership Dues Allocation '!AS7</f>
        <v>831</v>
      </c>
      <c r="U4" s="54">
        <f>'Membership Dues Allocation '!AT7</f>
        <v>1121</v>
      </c>
      <c r="V4" s="54">
        <f>SUM(J4:U4)</f>
        <v>34514</v>
      </c>
    </row>
    <row r="5" spans="1:22" x14ac:dyDescent="0.2">
      <c r="A5" s="46" t="str">
        <f>Conferences!AA9</f>
        <v>Budget</v>
      </c>
      <c r="B5" s="46" t="str">
        <f>Conferences!AB9</f>
        <v>6025-000000</v>
      </c>
      <c r="C5" s="46">
        <f>Conferences!AC9</f>
        <v>150</v>
      </c>
      <c r="D5" s="53" t="str">
        <f>Conferences!AD9</f>
        <v>035</v>
      </c>
      <c r="E5" s="53" t="str">
        <f>Conferences!AE9</f>
        <v>R100</v>
      </c>
      <c r="H5" s="46">
        <f>Conferences!AG9</f>
        <v>110</v>
      </c>
      <c r="I5" s="46" t="str">
        <f>Conferences!AH9</f>
        <v>USD</v>
      </c>
      <c r="J5" s="54">
        <f>Conferences!AI9</f>
        <v>0</v>
      </c>
      <c r="K5" s="54">
        <f>Conferences!AJ9</f>
        <v>0</v>
      </c>
      <c r="L5" s="54">
        <f>Conferences!AK9</f>
        <v>0</v>
      </c>
      <c r="M5" s="54">
        <f>Conferences!AL9</f>
        <v>0</v>
      </c>
      <c r="N5" s="54">
        <f>Conferences!AM9</f>
        <v>0</v>
      </c>
      <c r="O5" s="54">
        <f>Conferences!AN9</f>
        <v>0</v>
      </c>
      <c r="P5" s="54">
        <f>Conferences!AO9</f>
        <v>0</v>
      </c>
      <c r="Q5" s="54">
        <f>Conferences!AP9</f>
        <v>0</v>
      </c>
      <c r="R5" s="54">
        <f>Conferences!AQ9</f>
        <v>0</v>
      </c>
      <c r="S5" s="54">
        <f>Conferences!AR9</f>
        <v>0</v>
      </c>
      <c r="T5" s="54">
        <f>Conferences!AS9</f>
        <v>23250</v>
      </c>
      <c r="U5" s="54">
        <f>Conferences!AT9</f>
        <v>0</v>
      </c>
      <c r="V5" s="54">
        <f t="shared" ref="V5:V64" si="0">SUM(J5:U5)</f>
        <v>23250</v>
      </c>
    </row>
    <row r="6" spans="1:22" x14ac:dyDescent="0.2">
      <c r="A6" s="46" t="str">
        <f>Conferences!AA10</f>
        <v>Budget</v>
      </c>
      <c r="B6" s="46" t="str">
        <f>Conferences!AB10</f>
        <v>6025-000000</v>
      </c>
      <c r="C6" s="46">
        <f>Conferences!AC10</f>
        <v>150</v>
      </c>
      <c r="D6" s="53" t="str">
        <f>Conferences!AD10</f>
        <v>035</v>
      </c>
      <c r="E6" s="53" t="str">
        <f>Conferences!AE10</f>
        <v>R200</v>
      </c>
      <c r="H6" s="46">
        <f>Conferences!AG10</f>
        <v>110</v>
      </c>
      <c r="I6" s="46" t="str">
        <f>Conferences!AH10</f>
        <v>USD</v>
      </c>
      <c r="J6" s="54">
        <f>Conferences!AI10</f>
        <v>0</v>
      </c>
      <c r="K6" s="54">
        <f>Conferences!AJ10</f>
        <v>0</v>
      </c>
      <c r="L6" s="54">
        <f>Conferences!AK10</f>
        <v>0</v>
      </c>
      <c r="M6" s="54">
        <f>Conferences!AL10</f>
        <v>0</v>
      </c>
      <c r="N6" s="54">
        <f>Conferences!AM10</f>
        <v>0</v>
      </c>
      <c r="O6" s="54">
        <f>Conferences!AN10</f>
        <v>0</v>
      </c>
      <c r="P6" s="54">
        <f>Conferences!AO10</f>
        <v>0</v>
      </c>
      <c r="Q6" s="54">
        <f>Conferences!AP10</f>
        <v>0</v>
      </c>
      <c r="R6" s="54">
        <f>Conferences!AQ10</f>
        <v>0</v>
      </c>
      <c r="S6" s="54">
        <f>Conferences!AR10</f>
        <v>0</v>
      </c>
      <c r="T6" s="54">
        <f>Conferences!AS10</f>
        <v>0</v>
      </c>
      <c r="U6" s="54">
        <f>Conferences!AT10</f>
        <v>0</v>
      </c>
      <c r="V6" s="54">
        <f t="shared" si="0"/>
        <v>0</v>
      </c>
    </row>
    <row r="7" spans="1:22" x14ac:dyDescent="0.2">
      <c r="A7" s="46" t="str">
        <f>Conferences!AA11</f>
        <v>Budget</v>
      </c>
      <c r="B7" s="46" t="str">
        <f>Conferences!AB11</f>
        <v>6025-000000</v>
      </c>
      <c r="C7" s="46">
        <f>Conferences!AC11</f>
        <v>150</v>
      </c>
      <c r="D7" s="53" t="str">
        <f>Conferences!AD11</f>
        <v>035</v>
      </c>
      <c r="E7" s="53" t="str">
        <f>Conferences!AE11</f>
        <v>R300</v>
      </c>
      <c r="H7" s="46">
        <f>Conferences!AG11</f>
        <v>110</v>
      </c>
      <c r="I7" s="46" t="str">
        <f>Conferences!AH11</f>
        <v>USD</v>
      </c>
      <c r="J7" s="54">
        <f>Conferences!AI11</f>
        <v>0</v>
      </c>
      <c r="K7" s="54">
        <f>Conferences!AJ11</f>
        <v>0</v>
      </c>
      <c r="L7" s="54">
        <f>Conferences!AK11</f>
        <v>0</v>
      </c>
      <c r="M7" s="54">
        <f>Conferences!AL11</f>
        <v>0</v>
      </c>
      <c r="N7" s="54">
        <f>Conferences!AM11</f>
        <v>0</v>
      </c>
      <c r="O7" s="54">
        <f>Conferences!AN11</f>
        <v>0</v>
      </c>
      <c r="P7" s="54">
        <f>Conferences!AO11</f>
        <v>0</v>
      </c>
      <c r="Q7" s="54">
        <f>Conferences!AP11</f>
        <v>0</v>
      </c>
      <c r="R7" s="54">
        <f>Conferences!AQ11</f>
        <v>0</v>
      </c>
      <c r="S7" s="54">
        <f>Conferences!AR11</f>
        <v>0</v>
      </c>
      <c r="T7" s="54">
        <f>Conferences!AS11</f>
        <v>0</v>
      </c>
      <c r="U7" s="54">
        <f>Conferences!AT11</f>
        <v>0</v>
      </c>
      <c r="V7" s="54">
        <f t="shared" si="0"/>
        <v>0</v>
      </c>
    </row>
    <row r="8" spans="1:22" x14ac:dyDescent="0.2">
      <c r="A8" s="46" t="str">
        <f>Conferences!AA12</f>
        <v>Budget</v>
      </c>
      <c r="B8" s="46" t="str">
        <f>Conferences!AB12</f>
        <v>6025-000000</v>
      </c>
      <c r="C8" s="46">
        <f>Conferences!AC12</f>
        <v>150</v>
      </c>
      <c r="D8" s="53" t="str">
        <f>Conferences!AD12</f>
        <v>035</v>
      </c>
      <c r="E8" s="53" t="str">
        <f>Conferences!AE12</f>
        <v>R400</v>
      </c>
      <c r="H8" s="46">
        <f>Conferences!AG12</f>
        <v>110</v>
      </c>
      <c r="I8" s="46" t="str">
        <f>Conferences!AH12</f>
        <v>USD</v>
      </c>
      <c r="J8" s="54">
        <f>Conferences!AI12</f>
        <v>0</v>
      </c>
      <c r="K8" s="54">
        <f>Conferences!AJ12</f>
        <v>0</v>
      </c>
      <c r="L8" s="54">
        <f>Conferences!AK12</f>
        <v>0</v>
      </c>
      <c r="M8" s="54">
        <f>Conferences!AL12</f>
        <v>0</v>
      </c>
      <c r="N8" s="54">
        <f>Conferences!AM12</f>
        <v>0</v>
      </c>
      <c r="O8" s="54">
        <f>Conferences!AN12</f>
        <v>0</v>
      </c>
      <c r="P8" s="54">
        <f>Conferences!AO12</f>
        <v>0</v>
      </c>
      <c r="Q8" s="54">
        <f>Conferences!AP12</f>
        <v>0</v>
      </c>
      <c r="R8" s="54">
        <f>Conferences!AQ12</f>
        <v>0</v>
      </c>
      <c r="S8" s="54">
        <f>Conferences!AR12</f>
        <v>0</v>
      </c>
      <c r="T8" s="54">
        <f>Conferences!AS12</f>
        <v>0</v>
      </c>
      <c r="U8" s="54">
        <f>Conferences!AT12</f>
        <v>0</v>
      </c>
      <c r="V8" s="54">
        <f t="shared" si="0"/>
        <v>0</v>
      </c>
    </row>
    <row r="9" spans="1:22" x14ac:dyDescent="0.2">
      <c r="A9" s="46" t="str">
        <f>Conferences!AA13</f>
        <v>Budget</v>
      </c>
      <c r="B9" s="46" t="str">
        <f>Conferences!AB13</f>
        <v>6025-000000</v>
      </c>
      <c r="C9" s="46">
        <f>Conferences!AC13</f>
        <v>150</v>
      </c>
      <c r="D9" s="53" t="str">
        <f>Conferences!AD13</f>
        <v>035</v>
      </c>
      <c r="E9" s="53" t="str">
        <f>Conferences!AE13</f>
        <v>R500</v>
      </c>
      <c r="H9" s="46">
        <f>Conferences!AG13</f>
        <v>110</v>
      </c>
      <c r="I9" s="46" t="str">
        <f>Conferences!AH13</f>
        <v>USD</v>
      </c>
      <c r="J9" s="54">
        <f>Conferences!AI13</f>
        <v>0</v>
      </c>
      <c r="K9" s="54">
        <f>Conferences!AJ13</f>
        <v>0</v>
      </c>
      <c r="L9" s="54">
        <f>Conferences!AK13</f>
        <v>0</v>
      </c>
      <c r="M9" s="54">
        <f>Conferences!AL13</f>
        <v>0</v>
      </c>
      <c r="N9" s="54">
        <f>Conferences!AM13</f>
        <v>0</v>
      </c>
      <c r="O9" s="54">
        <f>Conferences!AN13</f>
        <v>0</v>
      </c>
      <c r="P9" s="54">
        <f>Conferences!AO13</f>
        <v>0</v>
      </c>
      <c r="Q9" s="54">
        <f>Conferences!AP13</f>
        <v>0</v>
      </c>
      <c r="R9" s="54">
        <f>Conferences!AQ13</f>
        <v>0</v>
      </c>
      <c r="S9" s="54">
        <f>Conferences!AR13</f>
        <v>0</v>
      </c>
      <c r="T9" s="54">
        <f>Conferences!AS13</f>
        <v>0</v>
      </c>
      <c r="U9" s="54">
        <f>Conferences!AT13</f>
        <v>0</v>
      </c>
      <c r="V9" s="54">
        <f t="shared" si="0"/>
        <v>0</v>
      </c>
    </row>
    <row r="10" spans="1:22" x14ac:dyDescent="0.2">
      <c r="A10" s="46" t="str">
        <f>Conferences!AA14</f>
        <v>Budget</v>
      </c>
      <c r="B10" s="46" t="str">
        <f>Conferences!AB14</f>
        <v>6025-000000</v>
      </c>
      <c r="C10" s="46">
        <f>Conferences!AC14</f>
        <v>150</v>
      </c>
      <c r="D10" s="53" t="str">
        <f>Conferences!AD14</f>
        <v>035</v>
      </c>
      <c r="E10" s="53" t="str">
        <f>Conferences!AE14</f>
        <v>R600</v>
      </c>
      <c r="H10" s="46">
        <f>Conferences!AG14</f>
        <v>110</v>
      </c>
      <c r="I10" s="46" t="str">
        <f>Conferences!AH14</f>
        <v>USD</v>
      </c>
      <c r="J10" s="54">
        <f>Conferences!AI14</f>
        <v>0</v>
      </c>
      <c r="K10" s="54">
        <f>Conferences!AJ14</f>
        <v>0</v>
      </c>
      <c r="L10" s="54">
        <f>Conferences!AK14</f>
        <v>0</v>
      </c>
      <c r="M10" s="54">
        <f>Conferences!AL14</f>
        <v>0</v>
      </c>
      <c r="N10" s="54">
        <f>Conferences!AM14</f>
        <v>0</v>
      </c>
      <c r="O10" s="54">
        <f>Conferences!AN14</f>
        <v>0</v>
      </c>
      <c r="P10" s="54">
        <f>Conferences!AO14</f>
        <v>0</v>
      </c>
      <c r="Q10" s="54">
        <f>Conferences!AP14</f>
        <v>0</v>
      </c>
      <c r="R10" s="54">
        <f>Conferences!AQ14</f>
        <v>0</v>
      </c>
      <c r="S10" s="54">
        <f>Conferences!AR14</f>
        <v>0</v>
      </c>
      <c r="T10" s="54">
        <f>Conferences!AS14</f>
        <v>0</v>
      </c>
      <c r="U10" s="54">
        <f>Conferences!AT14</f>
        <v>0</v>
      </c>
      <c r="V10" s="54">
        <f t="shared" si="0"/>
        <v>0</v>
      </c>
    </row>
    <row r="11" spans="1:22" x14ac:dyDescent="0.2">
      <c r="A11" s="46" t="str">
        <f>Conferences!AA15</f>
        <v>Budget</v>
      </c>
      <c r="B11" s="46" t="str">
        <f>Conferences!AB15</f>
        <v>6025-000000</v>
      </c>
      <c r="C11" s="46">
        <f>Conferences!AC15</f>
        <v>150</v>
      </c>
      <c r="D11" s="53" t="str">
        <f>Conferences!AD15</f>
        <v>035</v>
      </c>
      <c r="E11" s="53" t="str">
        <f>Conferences!AE15</f>
        <v>R700</v>
      </c>
      <c r="H11" s="46">
        <f>Conferences!AG15</f>
        <v>110</v>
      </c>
      <c r="I11" s="46" t="str">
        <f>Conferences!AH15</f>
        <v>USD</v>
      </c>
      <c r="J11" s="54">
        <f>Conferences!AI15</f>
        <v>0</v>
      </c>
      <c r="K11" s="54">
        <f>Conferences!AJ15</f>
        <v>0</v>
      </c>
      <c r="L11" s="54">
        <f>Conferences!AK15</f>
        <v>0</v>
      </c>
      <c r="M11" s="54">
        <f>Conferences!AL15</f>
        <v>0</v>
      </c>
      <c r="N11" s="54">
        <f>Conferences!AM15</f>
        <v>0</v>
      </c>
      <c r="O11" s="54">
        <f>Conferences!AN15</f>
        <v>0</v>
      </c>
      <c r="P11" s="54">
        <f>Conferences!AO15</f>
        <v>0</v>
      </c>
      <c r="Q11" s="54">
        <f>Conferences!AP15</f>
        <v>0</v>
      </c>
      <c r="R11" s="54">
        <f>Conferences!AQ15</f>
        <v>0</v>
      </c>
      <c r="S11" s="54">
        <f>Conferences!AR15</f>
        <v>0</v>
      </c>
      <c r="T11" s="54">
        <f>Conferences!AS15</f>
        <v>0</v>
      </c>
      <c r="U11" s="54">
        <f>Conferences!AT15</f>
        <v>0</v>
      </c>
      <c r="V11" s="54">
        <f t="shared" si="0"/>
        <v>0</v>
      </c>
    </row>
    <row r="12" spans="1:22" x14ac:dyDescent="0.2">
      <c r="A12" s="46" t="str">
        <f>Conferences!AA16</f>
        <v>Budget</v>
      </c>
      <c r="B12" s="46" t="str">
        <f>Conferences!AB16</f>
        <v>6050-000000</v>
      </c>
      <c r="C12" s="46">
        <f>Conferences!AC16</f>
        <v>150</v>
      </c>
      <c r="D12" s="53" t="str">
        <f>Conferences!AD16</f>
        <v>035</v>
      </c>
      <c r="E12" s="53"/>
      <c r="H12" s="46">
        <f>Conferences!AG16</f>
        <v>110</v>
      </c>
      <c r="I12" s="46" t="str">
        <f>Conferences!AH16</f>
        <v>USD</v>
      </c>
      <c r="J12" s="54">
        <f>Conferences!AI16</f>
        <v>0</v>
      </c>
      <c r="K12" s="54">
        <f>Conferences!AJ16</f>
        <v>0</v>
      </c>
      <c r="L12" s="54">
        <f>Conferences!AK16</f>
        <v>0</v>
      </c>
      <c r="M12" s="54">
        <f>Conferences!AL16</f>
        <v>0</v>
      </c>
      <c r="N12" s="54">
        <f>Conferences!AM16</f>
        <v>0</v>
      </c>
      <c r="O12" s="54">
        <f>Conferences!AN16</f>
        <v>0</v>
      </c>
      <c r="P12" s="54">
        <f>Conferences!AO16</f>
        <v>0</v>
      </c>
      <c r="Q12" s="54">
        <f>Conferences!AP16</f>
        <v>0</v>
      </c>
      <c r="R12" s="54">
        <f>Conferences!AQ16</f>
        <v>0</v>
      </c>
      <c r="S12" s="54">
        <f>Conferences!AR16</f>
        <v>0</v>
      </c>
      <c r="T12" s="54">
        <f>Conferences!AS16</f>
        <v>0</v>
      </c>
      <c r="U12" s="54">
        <f>Conferences!AT16</f>
        <v>0</v>
      </c>
      <c r="V12" s="54">
        <f t="shared" si="0"/>
        <v>0</v>
      </c>
    </row>
    <row r="13" spans="1:22" x14ac:dyDescent="0.2">
      <c r="A13" s="46" t="str">
        <f>Conferences!AA17</f>
        <v>Budget</v>
      </c>
      <c r="B13" s="46" t="str">
        <f>Conferences!AB17</f>
        <v>6055-000000</v>
      </c>
      <c r="C13" s="46">
        <f>Conferences!AC17</f>
        <v>150</v>
      </c>
      <c r="D13" s="53" t="str">
        <f>Conferences!AD17</f>
        <v>035</v>
      </c>
      <c r="E13" s="53"/>
      <c r="H13" s="46">
        <f>Conferences!AG17</f>
        <v>110</v>
      </c>
      <c r="I13" s="46" t="str">
        <f>Conferences!AH17</f>
        <v>USD</v>
      </c>
      <c r="J13" s="54">
        <f>Conferences!AI17</f>
        <v>0</v>
      </c>
      <c r="K13" s="54">
        <f>Conferences!AJ17</f>
        <v>0</v>
      </c>
      <c r="L13" s="54">
        <f>Conferences!AK17</f>
        <v>0</v>
      </c>
      <c r="M13" s="54">
        <f>Conferences!AL17</f>
        <v>0</v>
      </c>
      <c r="N13" s="54">
        <f>Conferences!AM17</f>
        <v>0</v>
      </c>
      <c r="O13" s="54">
        <f>Conferences!AN17</f>
        <v>0</v>
      </c>
      <c r="P13" s="54">
        <f>Conferences!AO17</f>
        <v>0</v>
      </c>
      <c r="Q13" s="54">
        <f>Conferences!AP17</f>
        <v>0</v>
      </c>
      <c r="R13" s="54">
        <f>Conferences!AQ17</f>
        <v>0</v>
      </c>
      <c r="S13" s="54">
        <f>Conferences!AR17</f>
        <v>0</v>
      </c>
      <c r="T13" s="54">
        <f>Conferences!AS17</f>
        <v>0</v>
      </c>
      <c r="U13" s="54">
        <f>Conferences!AT17</f>
        <v>0</v>
      </c>
      <c r="V13" s="54">
        <f t="shared" si="0"/>
        <v>0</v>
      </c>
    </row>
    <row r="14" spans="1:22" x14ac:dyDescent="0.2">
      <c r="A14" s="46" t="str">
        <f>Conferences!AA18</f>
        <v>Budget</v>
      </c>
      <c r="B14" s="46" t="str">
        <f>Conferences!AB18</f>
        <v>6060-000000</v>
      </c>
      <c r="C14" s="46">
        <f>Conferences!AC18</f>
        <v>150</v>
      </c>
      <c r="D14" s="53" t="str">
        <f>Conferences!AD18</f>
        <v>035</v>
      </c>
      <c r="E14" s="53"/>
      <c r="H14" s="46">
        <f>Conferences!AG18</f>
        <v>110</v>
      </c>
      <c r="I14" s="46" t="str">
        <f>Conferences!AH18</f>
        <v>USD</v>
      </c>
      <c r="J14" s="54">
        <f>Conferences!AI18</f>
        <v>0</v>
      </c>
      <c r="K14" s="54">
        <f>Conferences!AJ18</f>
        <v>0</v>
      </c>
      <c r="L14" s="54">
        <f>Conferences!AK18</f>
        <v>0</v>
      </c>
      <c r="M14" s="54">
        <f>Conferences!AL18</f>
        <v>0</v>
      </c>
      <c r="N14" s="54">
        <f>Conferences!AM18</f>
        <v>0</v>
      </c>
      <c r="O14" s="54">
        <f>Conferences!AN18</f>
        <v>0</v>
      </c>
      <c r="P14" s="54">
        <f>Conferences!AO18</f>
        <v>0</v>
      </c>
      <c r="Q14" s="54">
        <f>Conferences!AP18</f>
        <v>0</v>
      </c>
      <c r="R14" s="54">
        <f>Conferences!AQ18</f>
        <v>0</v>
      </c>
      <c r="S14" s="54">
        <f>Conferences!AR18</f>
        <v>0</v>
      </c>
      <c r="T14" s="54">
        <f>Conferences!AS18</f>
        <v>0</v>
      </c>
      <c r="U14" s="54">
        <f>Conferences!AT18</f>
        <v>0</v>
      </c>
      <c r="V14" s="54">
        <f t="shared" si="0"/>
        <v>0</v>
      </c>
    </row>
    <row r="15" spans="1:22" x14ac:dyDescent="0.2">
      <c r="A15" s="46" t="str">
        <f>Conferences!AA19</f>
        <v>Budget</v>
      </c>
      <c r="B15" s="46" t="str">
        <f>Conferences!AB19</f>
        <v>6030-000000</v>
      </c>
      <c r="C15" s="46">
        <f>Conferences!AC19</f>
        <v>150</v>
      </c>
      <c r="D15" s="53" t="str">
        <f>Conferences!AD19</f>
        <v>035</v>
      </c>
      <c r="E15" s="53"/>
      <c r="H15" s="46">
        <f>Conferences!AG19</f>
        <v>110</v>
      </c>
      <c r="I15" s="46" t="str">
        <f>Conferences!AH19</f>
        <v>USD</v>
      </c>
      <c r="J15" s="54">
        <f>Conferences!AI19</f>
        <v>0</v>
      </c>
      <c r="K15" s="54">
        <f>Conferences!AJ19</f>
        <v>0</v>
      </c>
      <c r="L15" s="54">
        <f>Conferences!AK19</f>
        <v>0</v>
      </c>
      <c r="M15" s="54">
        <f>Conferences!AL19</f>
        <v>0</v>
      </c>
      <c r="N15" s="54">
        <f>Conferences!AM19</f>
        <v>0</v>
      </c>
      <c r="O15" s="54">
        <f>Conferences!AN19</f>
        <v>0</v>
      </c>
      <c r="P15" s="54">
        <f>Conferences!AO19</f>
        <v>0</v>
      </c>
      <c r="Q15" s="54">
        <f>Conferences!AP19</f>
        <v>0</v>
      </c>
      <c r="R15" s="54">
        <f>Conferences!AQ19</f>
        <v>0</v>
      </c>
      <c r="S15" s="54">
        <f>Conferences!AR19</f>
        <v>0</v>
      </c>
      <c r="T15" s="54">
        <f>Conferences!AS19</f>
        <v>1400</v>
      </c>
      <c r="U15" s="54">
        <f>Conferences!AT19</f>
        <v>0</v>
      </c>
      <c r="V15" s="54">
        <f t="shared" si="0"/>
        <v>1400</v>
      </c>
    </row>
    <row r="16" spans="1:22" x14ac:dyDescent="0.2">
      <c r="A16" s="46" t="str">
        <f>Conferences!AA20</f>
        <v>Budget</v>
      </c>
      <c r="B16" s="46" t="str">
        <f>Conferences!AB20</f>
        <v>6035-000000</v>
      </c>
      <c r="C16" s="46">
        <f>Conferences!AC20</f>
        <v>150</v>
      </c>
      <c r="D16" s="53" t="str">
        <f>Conferences!AD20</f>
        <v>035</v>
      </c>
      <c r="E16" s="53"/>
      <c r="H16" s="46">
        <f>Conferences!AG20</f>
        <v>110</v>
      </c>
      <c r="I16" s="46" t="str">
        <f>Conferences!AH20</f>
        <v>USD</v>
      </c>
      <c r="J16" s="54">
        <f>Conferences!AI20</f>
        <v>0</v>
      </c>
      <c r="K16" s="54">
        <f>Conferences!AJ20</f>
        <v>0</v>
      </c>
      <c r="L16" s="54">
        <f>Conferences!AK20</f>
        <v>0</v>
      </c>
      <c r="M16" s="54">
        <f>Conferences!AL20</f>
        <v>0</v>
      </c>
      <c r="N16" s="54">
        <f>Conferences!AM20</f>
        <v>0</v>
      </c>
      <c r="O16" s="54">
        <f>Conferences!AN20</f>
        <v>0</v>
      </c>
      <c r="P16" s="54">
        <f>Conferences!AO20</f>
        <v>0</v>
      </c>
      <c r="Q16" s="54">
        <f>Conferences!AP20</f>
        <v>0</v>
      </c>
      <c r="R16" s="54">
        <f>Conferences!AQ20</f>
        <v>0</v>
      </c>
      <c r="S16" s="54">
        <f>Conferences!AR20</f>
        <v>0</v>
      </c>
      <c r="T16" s="54">
        <f>Conferences!AS20</f>
        <v>1500</v>
      </c>
      <c r="U16" s="54">
        <f>Conferences!AT20</f>
        <v>0</v>
      </c>
      <c r="V16" s="54">
        <f t="shared" si="0"/>
        <v>1500</v>
      </c>
    </row>
    <row r="17" spans="1:22" x14ac:dyDescent="0.2">
      <c r="A17" s="46" t="str">
        <f>Conferences!AA21</f>
        <v>Budget</v>
      </c>
      <c r="B17" s="46" t="str">
        <f>Conferences!AB21</f>
        <v>6040-000000</v>
      </c>
      <c r="C17" s="46">
        <f>Conferences!AC21</f>
        <v>150</v>
      </c>
      <c r="D17" s="53" t="str">
        <f>Conferences!AD21</f>
        <v>035</v>
      </c>
      <c r="E17" s="53"/>
      <c r="H17" s="46">
        <f>Conferences!AG21</f>
        <v>110</v>
      </c>
      <c r="I17" s="46" t="str">
        <f>Conferences!AH21</f>
        <v>USD</v>
      </c>
      <c r="J17" s="54">
        <f>Conferences!AI21</f>
        <v>0</v>
      </c>
      <c r="K17" s="54">
        <f>Conferences!AJ21</f>
        <v>0</v>
      </c>
      <c r="L17" s="54">
        <f>Conferences!AK21</f>
        <v>0</v>
      </c>
      <c r="M17" s="54">
        <f>Conferences!AL21</f>
        <v>0</v>
      </c>
      <c r="N17" s="54">
        <f>Conferences!AM21</f>
        <v>0</v>
      </c>
      <c r="O17" s="54">
        <f>Conferences!AN21</f>
        <v>0</v>
      </c>
      <c r="P17" s="54">
        <f>Conferences!AO21</f>
        <v>0</v>
      </c>
      <c r="Q17" s="54">
        <f>Conferences!AP21</f>
        <v>0</v>
      </c>
      <c r="R17" s="54">
        <f>Conferences!AQ21</f>
        <v>0</v>
      </c>
      <c r="S17" s="54">
        <f>Conferences!AR21</f>
        <v>0</v>
      </c>
      <c r="T17" s="54">
        <f>Conferences!AS21</f>
        <v>0</v>
      </c>
      <c r="U17" s="54">
        <f>Conferences!AT21</f>
        <v>0</v>
      </c>
      <c r="V17" s="54">
        <f t="shared" si="0"/>
        <v>0</v>
      </c>
    </row>
    <row r="18" spans="1:22" x14ac:dyDescent="0.2">
      <c r="A18" s="46" t="str">
        <f>Conferences!AA22</f>
        <v>Budget</v>
      </c>
      <c r="B18" s="46" t="str">
        <f>Conferences!AB22</f>
        <v>6010-000000</v>
      </c>
      <c r="C18" s="46">
        <f>Conferences!AC22</f>
        <v>150</v>
      </c>
      <c r="D18" s="53" t="str">
        <f>Conferences!AD22</f>
        <v>035</v>
      </c>
      <c r="E18" s="53"/>
      <c r="H18" s="46">
        <f>Conferences!AG22</f>
        <v>110</v>
      </c>
      <c r="I18" s="46" t="str">
        <f>Conferences!AH22</f>
        <v>USD</v>
      </c>
      <c r="J18" s="54">
        <f>Conferences!AI22</f>
        <v>0</v>
      </c>
      <c r="K18" s="54">
        <f>Conferences!AJ22</f>
        <v>0</v>
      </c>
      <c r="L18" s="54">
        <f>Conferences!AK22</f>
        <v>0</v>
      </c>
      <c r="M18" s="54">
        <f>Conferences!AL22</f>
        <v>0</v>
      </c>
      <c r="N18" s="54">
        <f>Conferences!AM22</f>
        <v>0</v>
      </c>
      <c r="O18" s="54">
        <f>Conferences!AN22</f>
        <v>0</v>
      </c>
      <c r="P18" s="54">
        <f>Conferences!AO22</f>
        <v>0</v>
      </c>
      <c r="Q18" s="54">
        <f>Conferences!AP22</f>
        <v>0</v>
      </c>
      <c r="R18" s="54">
        <f>Conferences!AQ22</f>
        <v>0</v>
      </c>
      <c r="S18" s="54">
        <f>Conferences!AR22</f>
        <v>0</v>
      </c>
      <c r="T18" s="54">
        <f>Conferences!AS22</f>
        <v>0</v>
      </c>
      <c r="U18" s="54">
        <f>Conferences!AT22</f>
        <v>0</v>
      </c>
      <c r="V18" s="54">
        <f t="shared" si="0"/>
        <v>0</v>
      </c>
    </row>
    <row r="19" spans="1:22" x14ac:dyDescent="0.2">
      <c r="A19" s="46" t="str">
        <f>Conferences!AA23</f>
        <v>Budget</v>
      </c>
      <c r="B19" s="46" t="str">
        <f>Conferences!AB23</f>
        <v>6020-000000</v>
      </c>
      <c r="C19" s="46">
        <f>Conferences!AC23</f>
        <v>150</v>
      </c>
      <c r="D19" s="53" t="str">
        <f>Conferences!AD23</f>
        <v>035</v>
      </c>
      <c r="E19" s="53"/>
      <c r="H19" s="46">
        <f>Conferences!AG23</f>
        <v>110</v>
      </c>
      <c r="I19" s="46" t="str">
        <f>Conferences!AH23</f>
        <v>USD</v>
      </c>
      <c r="J19" s="54">
        <f>Conferences!AI23</f>
        <v>0</v>
      </c>
      <c r="K19" s="54">
        <f>Conferences!AJ23</f>
        <v>0</v>
      </c>
      <c r="L19" s="54">
        <f>Conferences!AK23</f>
        <v>0</v>
      </c>
      <c r="M19" s="54">
        <f>Conferences!AL23</f>
        <v>0</v>
      </c>
      <c r="N19" s="54">
        <f>Conferences!AM23</f>
        <v>0</v>
      </c>
      <c r="O19" s="54">
        <f>Conferences!AN23</f>
        <v>0</v>
      </c>
      <c r="P19" s="54">
        <f>Conferences!AO23</f>
        <v>0</v>
      </c>
      <c r="Q19" s="54">
        <f>Conferences!AP23</f>
        <v>0</v>
      </c>
      <c r="R19" s="54">
        <f>Conferences!AQ23</f>
        <v>0</v>
      </c>
      <c r="S19" s="54">
        <f>Conferences!AR23</f>
        <v>0</v>
      </c>
      <c r="T19" s="54">
        <f>Conferences!AS23</f>
        <v>0</v>
      </c>
      <c r="U19" s="54">
        <f>Conferences!AT23</f>
        <v>0</v>
      </c>
      <c r="V19" s="54">
        <f t="shared" si="0"/>
        <v>0</v>
      </c>
    </row>
    <row r="20" spans="1:22" x14ac:dyDescent="0.2">
      <c r="A20" s="46" t="str">
        <f>Conferences!AA27</f>
        <v>Budget</v>
      </c>
      <c r="B20" s="46" t="str">
        <f>Conferences!AB27</f>
        <v>7004-000000</v>
      </c>
      <c r="C20" s="46">
        <f>Conferences!AC27</f>
        <v>150</v>
      </c>
      <c r="D20" s="53" t="str">
        <f>Conferences!AD27</f>
        <v>035</v>
      </c>
      <c r="E20" s="53"/>
      <c r="H20" s="46">
        <f>Conferences!AG27</f>
        <v>110</v>
      </c>
      <c r="I20" s="46" t="str">
        <f>Conferences!AH27</f>
        <v>USD</v>
      </c>
      <c r="J20" s="54">
        <f>Conferences!AI27</f>
        <v>0</v>
      </c>
      <c r="K20" s="54">
        <f>Conferences!AJ27</f>
        <v>0</v>
      </c>
      <c r="L20" s="54">
        <f>Conferences!AK27</f>
        <v>0</v>
      </c>
      <c r="M20" s="54">
        <f>Conferences!AL27</f>
        <v>0</v>
      </c>
      <c r="N20" s="54">
        <f>Conferences!AM27</f>
        <v>0</v>
      </c>
      <c r="O20" s="54">
        <f>Conferences!AN27</f>
        <v>0</v>
      </c>
      <c r="P20" s="54">
        <f>Conferences!AO27</f>
        <v>0</v>
      </c>
      <c r="Q20" s="54">
        <f>Conferences!AP27</f>
        <v>0</v>
      </c>
      <c r="R20" s="54">
        <f>Conferences!AQ27</f>
        <v>0</v>
      </c>
      <c r="S20" s="54">
        <f>Conferences!AR27</f>
        <v>0</v>
      </c>
      <c r="T20" s="54">
        <f>Conferences!AS27</f>
        <v>300</v>
      </c>
      <c r="U20" s="54">
        <f>Conferences!AT27</f>
        <v>0</v>
      </c>
      <c r="V20" s="54">
        <f t="shared" si="0"/>
        <v>300</v>
      </c>
    </row>
    <row r="21" spans="1:22" x14ac:dyDescent="0.2">
      <c r="A21" s="46" t="str">
        <f>Conferences!AA28</f>
        <v>Budget</v>
      </c>
      <c r="B21" s="46" t="str">
        <f>Conferences!AB28</f>
        <v>7008-000000</v>
      </c>
      <c r="C21" s="46">
        <f>Conferences!AC28</f>
        <v>150</v>
      </c>
      <c r="D21" s="53" t="str">
        <f>Conferences!AD28</f>
        <v>035</v>
      </c>
      <c r="E21" s="53"/>
      <c r="H21" s="46">
        <f>Conferences!AG28</f>
        <v>110</v>
      </c>
      <c r="I21" s="46" t="str">
        <f>Conferences!AH28</f>
        <v>USD</v>
      </c>
      <c r="J21" s="54">
        <f>Conferences!AI28</f>
        <v>0</v>
      </c>
      <c r="K21" s="54">
        <f>Conferences!AJ28</f>
        <v>0</v>
      </c>
      <c r="L21" s="54">
        <f>Conferences!AK28</f>
        <v>0</v>
      </c>
      <c r="M21" s="54">
        <f>Conferences!AL28</f>
        <v>0</v>
      </c>
      <c r="N21" s="54">
        <f>Conferences!AM28</f>
        <v>0</v>
      </c>
      <c r="O21" s="54">
        <f>Conferences!AN28</f>
        <v>0</v>
      </c>
      <c r="P21" s="54">
        <f>Conferences!AO28</f>
        <v>0</v>
      </c>
      <c r="Q21" s="54">
        <f>Conferences!AP28</f>
        <v>0</v>
      </c>
      <c r="R21" s="54">
        <f>Conferences!AQ28</f>
        <v>0</v>
      </c>
      <c r="S21" s="54">
        <f>Conferences!AR28</f>
        <v>0</v>
      </c>
      <c r="T21" s="54">
        <f>Conferences!AS28</f>
        <v>200</v>
      </c>
      <c r="U21" s="54">
        <f>Conferences!AT28</f>
        <v>0</v>
      </c>
      <c r="V21" s="54">
        <f t="shared" si="0"/>
        <v>200</v>
      </c>
    </row>
    <row r="22" spans="1:22" x14ac:dyDescent="0.2">
      <c r="A22" s="46" t="str">
        <f>Conferences!AA29</f>
        <v>Budget</v>
      </c>
      <c r="B22" s="46" t="str">
        <f>Conferences!AB29</f>
        <v>7010-000000</v>
      </c>
      <c r="C22" s="46">
        <f>Conferences!AC29</f>
        <v>150</v>
      </c>
      <c r="D22" s="53" t="str">
        <f>Conferences!AD29</f>
        <v>035</v>
      </c>
      <c r="E22" s="53"/>
      <c r="H22" s="46">
        <f>Conferences!AG29</f>
        <v>110</v>
      </c>
      <c r="I22" s="46" t="str">
        <f>Conferences!AH29</f>
        <v>USD</v>
      </c>
      <c r="J22" s="54">
        <f>Conferences!AI29</f>
        <v>0</v>
      </c>
      <c r="K22" s="54">
        <f>Conferences!AJ29</f>
        <v>0</v>
      </c>
      <c r="L22" s="54">
        <f>Conferences!AK29</f>
        <v>0</v>
      </c>
      <c r="M22" s="54">
        <f>Conferences!AL29</f>
        <v>0</v>
      </c>
      <c r="N22" s="54">
        <f>Conferences!AM29</f>
        <v>0</v>
      </c>
      <c r="O22" s="54">
        <f>Conferences!AN29</f>
        <v>0</v>
      </c>
      <c r="P22" s="54">
        <f>Conferences!AO29</f>
        <v>0</v>
      </c>
      <c r="Q22" s="54">
        <f>Conferences!AP29</f>
        <v>0</v>
      </c>
      <c r="R22" s="54">
        <f>Conferences!AQ29</f>
        <v>0</v>
      </c>
      <c r="S22" s="54">
        <f>Conferences!AR29</f>
        <v>0</v>
      </c>
      <c r="T22" s="54">
        <f>Conferences!AS29</f>
        <v>100</v>
      </c>
      <c r="U22" s="54">
        <f>Conferences!AT29</f>
        <v>0</v>
      </c>
      <c r="V22" s="54">
        <f t="shared" si="0"/>
        <v>100</v>
      </c>
    </row>
    <row r="23" spans="1:22" x14ac:dyDescent="0.2">
      <c r="A23" s="46" t="str">
        <f>Conferences!AA30</f>
        <v>Budget</v>
      </c>
      <c r="B23" s="46" t="str">
        <f>Conferences!AB30</f>
        <v>7012-000000</v>
      </c>
      <c r="C23" s="46">
        <f>Conferences!AC30</f>
        <v>150</v>
      </c>
      <c r="D23" s="53" t="str">
        <f>Conferences!AD30</f>
        <v>035</v>
      </c>
      <c r="E23" s="53"/>
      <c r="H23" s="46">
        <f>Conferences!AG30</f>
        <v>110</v>
      </c>
      <c r="I23" s="46" t="str">
        <f>Conferences!AH30</f>
        <v>USD</v>
      </c>
      <c r="J23" s="54">
        <f>Conferences!AI30</f>
        <v>0</v>
      </c>
      <c r="K23" s="54">
        <f>Conferences!AJ30</f>
        <v>0</v>
      </c>
      <c r="L23" s="54">
        <f>Conferences!AK30</f>
        <v>0</v>
      </c>
      <c r="M23" s="54">
        <f>Conferences!AL30</f>
        <v>0</v>
      </c>
      <c r="N23" s="54">
        <f>Conferences!AM30</f>
        <v>0</v>
      </c>
      <c r="O23" s="54">
        <f>Conferences!AN30</f>
        <v>0</v>
      </c>
      <c r="P23" s="54">
        <f>Conferences!AO30</f>
        <v>0</v>
      </c>
      <c r="Q23" s="54">
        <f>Conferences!AP30</f>
        <v>0</v>
      </c>
      <c r="R23" s="54">
        <f>Conferences!AQ30</f>
        <v>0</v>
      </c>
      <c r="S23" s="54">
        <f>Conferences!AR30</f>
        <v>0</v>
      </c>
      <c r="T23" s="54">
        <f>Conferences!AS30</f>
        <v>0</v>
      </c>
      <c r="U23" s="54">
        <f>Conferences!AT30</f>
        <v>0</v>
      </c>
      <c r="V23" s="54">
        <f t="shared" si="0"/>
        <v>0</v>
      </c>
    </row>
    <row r="24" spans="1:22" x14ac:dyDescent="0.2">
      <c r="A24" s="46" t="str">
        <f>Conferences!AA31</f>
        <v>Budget</v>
      </c>
      <c r="B24" s="46" t="str">
        <f>Conferences!AB31</f>
        <v>7014-000000</v>
      </c>
      <c r="C24" s="46">
        <f>Conferences!AC31</f>
        <v>150</v>
      </c>
      <c r="D24" s="53" t="str">
        <f>Conferences!AD31</f>
        <v>035</v>
      </c>
      <c r="E24" s="53"/>
      <c r="H24" s="46">
        <f>Conferences!AG31</f>
        <v>110</v>
      </c>
      <c r="I24" s="46" t="str">
        <f>Conferences!AH31</f>
        <v>USD</v>
      </c>
      <c r="J24" s="54">
        <f>Conferences!AI31</f>
        <v>0</v>
      </c>
      <c r="K24" s="54">
        <f>Conferences!AJ31</f>
        <v>0</v>
      </c>
      <c r="L24" s="54">
        <f>Conferences!AK31</f>
        <v>0</v>
      </c>
      <c r="M24" s="54">
        <f>Conferences!AL31</f>
        <v>0</v>
      </c>
      <c r="N24" s="54">
        <f>Conferences!AM31</f>
        <v>0</v>
      </c>
      <c r="O24" s="54">
        <f>Conferences!AN31</f>
        <v>0</v>
      </c>
      <c r="P24" s="54">
        <f>Conferences!AO31</f>
        <v>0</v>
      </c>
      <c r="Q24" s="54">
        <f>Conferences!AP31</f>
        <v>0</v>
      </c>
      <c r="R24" s="54">
        <f>Conferences!AQ31</f>
        <v>0</v>
      </c>
      <c r="S24" s="54">
        <f>Conferences!AR31</f>
        <v>0</v>
      </c>
      <c r="T24" s="54">
        <f>Conferences!AS31</f>
        <v>1500</v>
      </c>
      <c r="U24" s="54">
        <f>Conferences!AT31</f>
        <v>0</v>
      </c>
      <c r="V24" s="54">
        <f t="shared" si="0"/>
        <v>1500</v>
      </c>
    </row>
    <row r="25" spans="1:22" x14ac:dyDescent="0.2">
      <c r="A25" s="46" t="str">
        <f>Conferences!AA32</f>
        <v>Budget</v>
      </c>
      <c r="B25" s="46" t="str">
        <f>Conferences!AB32</f>
        <v>7016-000000</v>
      </c>
      <c r="C25" s="46">
        <f>Conferences!AC32</f>
        <v>150</v>
      </c>
      <c r="D25" s="53" t="str">
        <f>Conferences!AD32</f>
        <v>035</v>
      </c>
      <c r="E25" s="53"/>
      <c r="H25" s="46">
        <f>Conferences!AG32</f>
        <v>110</v>
      </c>
      <c r="I25" s="46" t="str">
        <f>Conferences!AH32</f>
        <v>USD</v>
      </c>
      <c r="J25" s="54">
        <f>Conferences!AI32</f>
        <v>0</v>
      </c>
      <c r="K25" s="54">
        <f>Conferences!AJ32</f>
        <v>0</v>
      </c>
      <c r="L25" s="54">
        <f>Conferences!AK32</f>
        <v>0</v>
      </c>
      <c r="M25" s="54">
        <f>Conferences!AL32</f>
        <v>0</v>
      </c>
      <c r="N25" s="54">
        <f>Conferences!AM32</f>
        <v>0</v>
      </c>
      <c r="O25" s="54">
        <f>Conferences!AN32</f>
        <v>0</v>
      </c>
      <c r="P25" s="54">
        <f>Conferences!AO32</f>
        <v>0</v>
      </c>
      <c r="Q25" s="54">
        <f>Conferences!AP32</f>
        <v>0</v>
      </c>
      <c r="R25" s="54">
        <f>Conferences!AQ32</f>
        <v>0</v>
      </c>
      <c r="S25" s="54">
        <f>Conferences!AR32</f>
        <v>0</v>
      </c>
      <c r="T25" s="54">
        <f>Conferences!AS32</f>
        <v>20000</v>
      </c>
      <c r="U25" s="54">
        <f>Conferences!AT32</f>
        <v>0</v>
      </c>
      <c r="V25" s="54">
        <f t="shared" si="0"/>
        <v>20000</v>
      </c>
    </row>
    <row r="26" spans="1:22" x14ac:dyDescent="0.2">
      <c r="A26" s="46" t="str">
        <f>Conferences!AA33</f>
        <v>Budget</v>
      </c>
      <c r="B26" s="46" t="str">
        <f>Conferences!AB33</f>
        <v>7018-000000</v>
      </c>
      <c r="C26" s="46">
        <f>Conferences!AC33</f>
        <v>150</v>
      </c>
      <c r="D26" s="53" t="str">
        <f>Conferences!AD33</f>
        <v>035</v>
      </c>
      <c r="E26" s="53"/>
      <c r="H26" s="46">
        <f>Conferences!AG33</f>
        <v>110</v>
      </c>
      <c r="I26" s="46" t="str">
        <f>Conferences!AH33</f>
        <v>USD</v>
      </c>
      <c r="J26" s="54">
        <f>Conferences!AI33</f>
        <v>0</v>
      </c>
      <c r="K26" s="54">
        <f>Conferences!AJ33</f>
        <v>0</v>
      </c>
      <c r="L26" s="54">
        <f>Conferences!AK33</f>
        <v>0</v>
      </c>
      <c r="M26" s="54">
        <f>Conferences!AL33</f>
        <v>0</v>
      </c>
      <c r="N26" s="54">
        <f>Conferences!AM33</f>
        <v>0</v>
      </c>
      <c r="O26" s="54">
        <f>Conferences!AN33</f>
        <v>0</v>
      </c>
      <c r="P26" s="54">
        <f>Conferences!AO33</f>
        <v>0</v>
      </c>
      <c r="Q26" s="54">
        <f>Conferences!AP33</f>
        <v>0</v>
      </c>
      <c r="R26" s="54">
        <f>Conferences!AQ33</f>
        <v>0</v>
      </c>
      <c r="S26" s="54">
        <f>Conferences!AR33</f>
        <v>0</v>
      </c>
      <c r="T26" s="54">
        <f>Conferences!AS33</f>
        <v>500</v>
      </c>
      <c r="U26" s="54">
        <f>Conferences!AT33</f>
        <v>0</v>
      </c>
      <c r="V26" s="54">
        <f t="shared" si="0"/>
        <v>500</v>
      </c>
    </row>
    <row r="27" spans="1:22" x14ac:dyDescent="0.2">
      <c r="A27" s="46" t="str">
        <f>Conferences!AA34</f>
        <v>Budget</v>
      </c>
      <c r="B27" s="46" t="str">
        <f>Conferences!AB34</f>
        <v>7020-000000</v>
      </c>
      <c r="C27" s="46">
        <f>Conferences!AC34</f>
        <v>150</v>
      </c>
      <c r="D27" s="53" t="str">
        <f>Conferences!AD34</f>
        <v>035</v>
      </c>
      <c r="E27" s="53"/>
      <c r="H27" s="46">
        <f>Conferences!AG34</f>
        <v>110</v>
      </c>
      <c r="I27" s="46" t="str">
        <f>Conferences!AH34</f>
        <v>USD</v>
      </c>
      <c r="J27" s="54">
        <f>Conferences!AI34</f>
        <v>0</v>
      </c>
      <c r="K27" s="54">
        <f>Conferences!AJ34</f>
        <v>0</v>
      </c>
      <c r="L27" s="54">
        <f>Conferences!AK34</f>
        <v>0</v>
      </c>
      <c r="M27" s="54">
        <f>Conferences!AL34</f>
        <v>0</v>
      </c>
      <c r="N27" s="54">
        <f>Conferences!AM34</f>
        <v>0</v>
      </c>
      <c r="O27" s="54">
        <f>Conferences!AN34</f>
        <v>0</v>
      </c>
      <c r="P27" s="54">
        <f>Conferences!AO34</f>
        <v>0</v>
      </c>
      <c r="Q27" s="54">
        <f>Conferences!AP34</f>
        <v>0</v>
      </c>
      <c r="R27" s="54">
        <f>Conferences!AQ34</f>
        <v>0</v>
      </c>
      <c r="S27" s="54">
        <f>Conferences!AR34</f>
        <v>0</v>
      </c>
      <c r="T27" s="54">
        <f>Conferences!AS34</f>
        <v>1500</v>
      </c>
      <c r="U27" s="54">
        <f>Conferences!AT34</f>
        <v>0</v>
      </c>
      <c r="V27" s="54">
        <f t="shared" si="0"/>
        <v>1500</v>
      </c>
    </row>
    <row r="28" spans="1:22" x14ac:dyDescent="0.2">
      <c r="A28" s="46" t="str">
        <f>Conferences!AA35</f>
        <v>Budget</v>
      </c>
      <c r="B28" s="46" t="str">
        <f>Conferences!AB35</f>
        <v>7022-000000</v>
      </c>
      <c r="C28" s="46">
        <f>Conferences!AC35</f>
        <v>150</v>
      </c>
      <c r="D28" s="53" t="str">
        <f>Conferences!AD35</f>
        <v>035</v>
      </c>
      <c r="E28" s="53"/>
      <c r="H28" s="46">
        <f>Conferences!AG35</f>
        <v>110</v>
      </c>
      <c r="I28" s="46" t="str">
        <f>Conferences!AH35</f>
        <v>USD</v>
      </c>
      <c r="J28" s="54">
        <f>Conferences!AI35</f>
        <v>0</v>
      </c>
      <c r="K28" s="54">
        <f>Conferences!AJ35</f>
        <v>0</v>
      </c>
      <c r="L28" s="54">
        <f>Conferences!AK35</f>
        <v>0</v>
      </c>
      <c r="M28" s="54">
        <f>Conferences!AL35</f>
        <v>0</v>
      </c>
      <c r="N28" s="54">
        <f>Conferences!AM35</f>
        <v>0</v>
      </c>
      <c r="O28" s="54">
        <f>Conferences!AN35</f>
        <v>0</v>
      </c>
      <c r="P28" s="54">
        <f>Conferences!AO35</f>
        <v>0</v>
      </c>
      <c r="Q28" s="54">
        <f>Conferences!AP35</f>
        <v>0</v>
      </c>
      <c r="R28" s="54">
        <f>Conferences!AQ35</f>
        <v>0</v>
      </c>
      <c r="S28" s="54">
        <f>Conferences!AR35</f>
        <v>0</v>
      </c>
      <c r="T28" s="54">
        <f>Conferences!AS35</f>
        <v>250</v>
      </c>
      <c r="U28" s="54">
        <f>Conferences!AT35</f>
        <v>0</v>
      </c>
      <c r="V28" s="54">
        <f t="shared" si="0"/>
        <v>250</v>
      </c>
    </row>
    <row r="29" spans="1:22" x14ac:dyDescent="0.2">
      <c r="A29" s="46" t="str">
        <f>Conferences!AA36</f>
        <v>Budget</v>
      </c>
      <c r="B29" s="46" t="str">
        <f>Conferences!AB36</f>
        <v>7030-000000</v>
      </c>
      <c r="C29" s="46">
        <f>Conferences!AC36</f>
        <v>150</v>
      </c>
      <c r="D29" s="53" t="str">
        <f>Conferences!AD36</f>
        <v>035</v>
      </c>
      <c r="E29" s="53"/>
      <c r="H29" s="46">
        <f>Conferences!AG36</f>
        <v>110</v>
      </c>
      <c r="I29" s="46" t="str">
        <f>Conferences!AH36</f>
        <v>USD</v>
      </c>
      <c r="J29" s="54">
        <f>Conferences!AI36</f>
        <v>0</v>
      </c>
      <c r="K29" s="54">
        <f>Conferences!AJ36</f>
        <v>0</v>
      </c>
      <c r="L29" s="54">
        <f>Conferences!AK36</f>
        <v>0</v>
      </c>
      <c r="M29" s="54">
        <f>Conferences!AL36</f>
        <v>0</v>
      </c>
      <c r="N29" s="54">
        <f>Conferences!AM36</f>
        <v>0</v>
      </c>
      <c r="O29" s="54">
        <f>Conferences!AN36</f>
        <v>0</v>
      </c>
      <c r="P29" s="54">
        <f>Conferences!AO36</f>
        <v>0</v>
      </c>
      <c r="Q29" s="54">
        <f>Conferences!AP36</f>
        <v>0</v>
      </c>
      <c r="R29" s="54">
        <f>Conferences!AQ36</f>
        <v>0</v>
      </c>
      <c r="S29" s="54">
        <f>Conferences!AR36</f>
        <v>0</v>
      </c>
      <c r="T29" s="54">
        <f>Conferences!AS36</f>
        <v>200</v>
      </c>
      <c r="U29" s="54">
        <f>Conferences!AT36</f>
        <v>0</v>
      </c>
      <c r="V29" s="54">
        <f t="shared" si="0"/>
        <v>200</v>
      </c>
    </row>
    <row r="30" spans="1:22" x14ac:dyDescent="0.2">
      <c r="A30" s="46" t="str">
        <f>Conferences!AA37</f>
        <v>Budget</v>
      </c>
      <c r="B30" s="46" t="str">
        <f>Conferences!AB37</f>
        <v>7042-000000</v>
      </c>
      <c r="C30" s="46">
        <f>Conferences!AC37</f>
        <v>150</v>
      </c>
      <c r="D30" s="53" t="str">
        <f>Conferences!AD37</f>
        <v>035</v>
      </c>
      <c r="E30" s="53"/>
      <c r="H30" s="46">
        <f>Conferences!AG37</f>
        <v>110</v>
      </c>
      <c r="I30" s="46" t="str">
        <f>Conferences!AH37</f>
        <v>USD</v>
      </c>
      <c r="J30" s="54">
        <f>Conferences!AI37</f>
        <v>0</v>
      </c>
      <c r="K30" s="54">
        <f>Conferences!AJ37</f>
        <v>0</v>
      </c>
      <c r="L30" s="54">
        <f>Conferences!AK37</f>
        <v>0</v>
      </c>
      <c r="M30" s="54">
        <f>Conferences!AL37</f>
        <v>0</v>
      </c>
      <c r="N30" s="54">
        <f>Conferences!AM37</f>
        <v>0</v>
      </c>
      <c r="O30" s="54">
        <f>Conferences!AN37</f>
        <v>0</v>
      </c>
      <c r="P30" s="54">
        <f>Conferences!AO37</f>
        <v>0</v>
      </c>
      <c r="Q30" s="54">
        <f>Conferences!AP37</f>
        <v>0</v>
      </c>
      <c r="R30" s="54">
        <f>Conferences!AQ37</f>
        <v>0</v>
      </c>
      <c r="S30" s="54">
        <f>Conferences!AR37</f>
        <v>0</v>
      </c>
      <c r="T30" s="54">
        <f>Conferences!AS37</f>
        <v>0</v>
      </c>
      <c r="U30" s="54">
        <f>Conferences!AT37</f>
        <v>0</v>
      </c>
      <c r="V30" s="54">
        <f t="shared" si="0"/>
        <v>0</v>
      </c>
    </row>
    <row r="31" spans="1:22" x14ac:dyDescent="0.2">
      <c r="A31" s="46" t="str">
        <f>Conferences!AA38</f>
        <v>Budget</v>
      </c>
      <c r="B31" s="46" t="str">
        <f>Conferences!AB38</f>
        <v>7048-000000</v>
      </c>
      <c r="C31" s="46">
        <f>Conferences!AC38</f>
        <v>150</v>
      </c>
      <c r="D31" s="53" t="str">
        <f>Conferences!AD38</f>
        <v>035</v>
      </c>
      <c r="E31" s="53"/>
      <c r="H31" s="46">
        <f>Conferences!AG38</f>
        <v>110</v>
      </c>
      <c r="I31" s="46" t="str">
        <f>Conferences!AH38</f>
        <v>USD</v>
      </c>
      <c r="J31" s="54">
        <f>Conferences!AI38</f>
        <v>0</v>
      </c>
      <c r="K31" s="54">
        <f>Conferences!AJ38</f>
        <v>0</v>
      </c>
      <c r="L31" s="54">
        <f>Conferences!AK38</f>
        <v>0</v>
      </c>
      <c r="M31" s="54">
        <f>Conferences!AL38</f>
        <v>0</v>
      </c>
      <c r="N31" s="54">
        <f>Conferences!AM38</f>
        <v>0</v>
      </c>
      <c r="O31" s="54">
        <f>Conferences!AN38</f>
        <v>0</v>
      </c>
      <c r="P31" s="54">
        <f>Conferences!AO38</f>
        <v>0</v>
      </c>
      <c r="Q31" s="54">
        <f>Conferences!AP38</f>
        <v>0</v>
      </c>
      <c r="R31" s="54">
        <f>Conferences!AQ38</f>
        <v>0</v>
      </c>
      <c r="S31" s="54">
        <f>Conferences!AR38</f>
        <v>0</v>
      </c>
      <c r="T31" s="54">
        <f>Conferences!AS38</f>
        <v>0</v>
      </c>
      <c r="U31" s="54">
        <f>Conferences!AT38</f>
        <v>0</v>
      </c>
      <c r="V31" s="54">
        <f t="shared" si="0"/>
        <v>0</v>
      </c>
    </row>
    <row r="32" spans="1:22" x14ac:dyDescent="0.2">
      <c r="A32" s="46" t="str">
        <f>Conferences!AA39</f>
        <v>Budget</v>
      </c>
      <c r="B32" s="46" t="str">
        <f>Conferences!AB39</f>
        <v>7070-000000</v>
      </c>
      <c r="C32" s="46">
        <f>Conferences!AC39</f>
        <v>150</v>
      </c>
      <c r="D32" s="53" t="str">
        <f>Conferences!AD39</f>
        <v>035</v>
      </c>
      <c r="E32" s="53"/>
      <c r="H32" s="46">
        <f>Conferences!AG39</f>
        <v>110</v>
      </c>
      <c r="I32" s="46" t="str">
        <f>Conferences!AH39</f>
        <v>USD</v>
      </c>
      <c r="J32" s="54">
        <f>Conferences!AI39</f>
        <v>0</v>
      </c>
      <c r="K32" s="54">
        <f>Conferences!AJ39</f>
        <v>0</v>
      </c>
      <c r="L32" s="54">
        <f>Conferences!AK39</f>
        <v>0</v>
      </c>
      <c r="M32" s="54">
        <f>Conferences!AL39</f>
        <v>0</v>
      </c>
      <c r="N32" s="54">
        <f>Conferences!AM39</f>
        <v>0</v>
      </c>
      <c r="O32" s="54">
        <f>Conferences!AN39</f>
        <v>0</v>
      </c>
      <c r="P32" s="54">
        <f>Conferences!AO39</f>
        <v>0</v>
      </c>
      <c r="Q32" s="54">
        <f>Conferences!AP39</f>
        <v>0</v>
      </c>
      <c r="R32" s="54">
        <f>Conferences!AQ39</f>
        <v>0</v>
      </c>
      <c r="S32" s="54">
        <f>Conferences!AR39</f>
        <v>0</v>
      </c>
      <c r="T32" s="54">
        <f>Conferences!AS39</f>
        <v>0</v>
      </c>
      <c r="U32" s="54">
        <f>Conferences!AT39</f>
        <v>0</v>
      </c>
      <c r="V32" s="54">
        <f t="shared" si="0"/>
        <v>0</v>
      </c>
    </row>
    <row r="33" spans="1:22" x14ac:dyDescent="0.2">
      <c r="A33" s="46" t="str">
        <f>Conferences!AA40</f>
        <v>Budget</v>
      </c>
      <c r="B33" s="46" t="str">
        <f>Conferences!AB40</f>
        <v>7072-000000</v>
      </c>
      <c r="C33" s="46">
        <f>Conferences!AC40</f>
        <v>150</v>
      </c>
      <c r="D33" s="53" t="str">
        <f>Conferences!AD40</f>
        <v>035</v>
      </c>
      <c r="E33" s="53"/>
      <c r="H33" s="46">
        <f>Conferences!AG40</f>
        <v>110</v>
      </c>
      <c r="I33" s="46" t="str">
        <f>Conferences!AH40</f>
        <v>USD</v>
      </c>
      <c r="J33" s="54">
        <f>Conferences!AI40</f>
        <v>0</v>
      </c>
      <c r="K33" s="54">
        <f>Conferences!AJ40</f>
        <v>0</v>
      </c>
      <c r="L33" s="54">
        <f>Conferences!AK40</f>
        <v>0</v>
      </c>
      <c r="M33" s="54">
        <f>Conferences!AL40</f>
        <v>0</v>
      </c>
      <c r="N33" s="54">
        <f>Conferences!AM40</f>
        <v>0</v>
      </c>
      <c r="O33" s="54">
        <f>Conferences!AN40</f>
        <v>0</v>
      </c>
      <c r="P33" s="54">
        <f>Conferences!AO40</f>
        <v>0</v>
      </c>
      <c r="Q33" s="54">
        <f>Conferences!AP40</f>
        <v>0</v>
      </c>
      <c r="R33" s="54">
        <f>Conferences!AQ40</f>
        <v>0</v>
      </c>
      <c r="S33" s="54">
        <f>Conferences!AR40</f>
        <v>0</v>
      </c>
      <c r="T33" s="54">
        <f>Conferences!AS40</f>
        <v>0</v>
      </c>
      <c r="U33" s="54">
        <f>Conferences!AT40</f>
        <v>0</v>
      </c>
      <c r="V33" s="54">
        <f t="shared" si="0"/>
        <v>0</v>
      </c>
    </row>
    <row r="34" spans="1:22" x14ac:dyDescent="0.2">
      <c r="A34" s="46" t="str">
        <f>Conferences!AA41</f>
        <v>Budget</v>
      </c>
      <c r="B34" s="46" t="str">
        <f>Conferences!AB41</f>
        <v>7078-000000</v>
      </c>
      <c r="C34" s="46">
        <f>Conferences!AC41</f>
        <v>150</v>
      </c>
      <c r="D34" s="53" t="str">
        <f>Conferences!AD41</f>
        <v>035</v>
      </c>
      <c r="E34" s="53"/>
      <c r="H34" s="46">
        <f>Conferences!AG41</f>
        <v>110</v>
      </c>
      <c r="I34" s="46" t="str">
        <f>Conferences!AH41</f>
        <v>USD</v>
      </c>
      <c r="J34" s="54">
        <f>Conferences!AI41</f>
        <v>0</v>
      </c>
      <c r="K34" s="54">
        <f>Conferences!AJ41</f>
        <v>0</v>
      </c>
      <c r="L34" s="54">
        <f>Conferences!AK41</f>
        <v>0</v>
      </c>
      <c r="M34" s="54">
        <f>Conferences!AL41</f>
        <v>0</v>
      </c>
      <c r="N34" s="54">
        <f>Conferences!AM41</f>
        <v>0</v>
      </c>
      <c r="O34" s="54">
        <f>Conferences!AN41</f>
        <v>0</v>
      </c>
      <c r="P34" s="54">
        <f>Conferences!AO41</f>
        <v>0</v>
      </c>
      <c r="Q34" s="54">
        <f>Conferences!AP41</f>
        <v>0</v>
      </c>
      <c r="R34" s="54">
        <f>Conferences!AQ41</f>
        <v>0</v>
      </c>
      <c r="S34" s="54">
        <f>Conferences!AR41</f>
        <v>0</v>
      </c>
      <c r="T34" s="54">
        <f>Conferences!AS41</f>
        <v>0</v>
      </c>
      <c r="U34" s="54">
        <f>Conferences!AT41</f>
        <v>0</v>
      </c>
      <c r="V34" s="54">
        <f t="shared" si="0"/>
        <v>0</v>
      </c>
    </row>
    <row r="35" spans="1:22" x14ac:dyDescent="0.2">
      <c r="A35" s="46" t="str">
        <f>Conferences!AA42</f>
        <v>Budget</v>
      </c>
      <c r="B35" s="46" t="str">
        <f>Conferences!AB42</f>
        <v>7080-000000</v>
      </c>
      <c r="C35" s="46">
        <f>Conferences!AC42</f>
        <v>150</v>
      </c>
      <c r="D35" s="53" t="str">
        <f>Conferences!AD42</f>
        <v>035</v>
      </c>
      <c r="E35" s="53"/>
      <c r="H35" s="46">
        <f>Conferences!AG42</f>
        <v>110</v>
      </c>
      <c r="I35" s="46" t="str">
        <f>Conferences!AH42</f>
        <v>USD</v>
      </c>
      <c r="J35" s="54">
        <f>Conferences!AI42</f>
        <v>0</v>
      </c>
      <c r="K35" s="54">
        <f>Conferences!AJ42</f>
        <v>0</v>
      </c>
      <c r="L35" s="54">
        <f>Conferences!AK42</f>
        <v>0</v>
      </c>
      <c r="M35" s="54">
        <f>Conferences!AL42</f>
        <v>0</v>
      </c>
      <c r="N35" s="54">
        <f>Conferences!AM42</f>
        <v>0</v>
      </c>
      <c r="O35" s="54">
        <f>Conferences!AN42</f>
        <v>0</v>
      </c>
      <c r="P35" s="54">
        <f>Conferences!AO42</f>
        <v>0</v>
      </c>
      <c r="Q35" s="54">
        <f>Conferences!AP42</f>
        <v>0</v>
      </c>
      <c r="R35" s="54">
        <f>Conferences!AQ42</f>
        <v>0</v>
      </c>
      <c r="S35" s="54">
        <f>Conferences!AR42</f>
        <v>0</v>
      </c>
      <c r="T35" s="54">
        <f>Conferences!AS42</f>
        <v>100</v>
      </c>
      <c r="U35" s="54">
        <f>Conferences!AT42</f>
        <v>0</v>
      </c>
      <c r="V35" s="54">
        <f t="shared" si="0"/>
        <v>100</v>
      </c>
    </row>
    <row r="36" spans="1:22" x14ac:dyDescent="0.2">
      <c r="A36" s="46" t="str">
        <f>Conferences!AA43</f>
        <v>Budget</v>
      </c>
      <c r="B36" s="46" t="str">
        <f>Conferences!AB43</f>
        <v>7086-000000</v>
      </c>
      <c r="C36" s="46">
        <f>Conferences!AC43</f>
        <v>150</v>
      </c>
      <c r="D36" s="53" t="str">
        <f>Conferences!AD43</f>
        <v>035</v>
      </c>
      <c r="E36" s="53"/>
      <c r="H36" s="46">
        <f>Conferences!AG43</f>
        <v>110</v>
      </c>
      <c r="I36" s="46" t="str">
        <f>Conferences!AH43</f>
        <v>USD</v>
      </c>
      <c r="J36" s="54">
        <f>Conferences!AI43</f>
        <v>0</v>
      </c>
      <c r="K36" s="54">
        <f>Conferences!AJ43</f>
        <v>0</v>
      </c>
      <c r="L36" s="54">
        <f>Conferences!AK43</f>
        <v>0</v>
      </c>
      <c r="M36" s="54">
        <f>Conferences!AL43</f>
        <v>0</v>
      </c>
      <c r="N36" s="54">
        <f>Conferences!AM43</f>
        <v>0</v>
      </c>
      <c r="O36" s="54">
        <f>Conferences!AN43</f>
        <v>0</v>
      </c>
      <c r="P36" s="54">
        <f>Conferences!AO43</f>
        <v>0</v>
      </c>
      <c r="Q36" s="54">
        <f>Conferences!AP43</f>
        <v>0</v>
      </c>
      <c r="R36" s="54">
        <f>Conferences!AQ43</f>
        <v>0</v>
      </c>
      <c r="S36" s="54">
        <f>Conferences!AR43</f>
        <v>0</v>
      </c>
      <c r="T36" s="54">
        <f>Conferences!AS43</f>
        <v>0</v>
      </c>
      <c r="U36" s="54">
        <f>Conferences!AT43</f>
        <v>0</v>
      </c>
      <c r="V36" s="54">
        <f t="shared" si="0"/>
        <v>0</v>
      </c>
    </row>
    <row r="37" spans="1:22" x14ac:dyDescent="0.2">
      <c r="A37" s="46" t="str">
        <f>Conferences!AA44</f>
        <v>Budget</v>
      </c>
      <c r="B37" s="46" t="str">
        <f>Conferences!AB44</f>
        <v>7090-000000</v>
      </c>
      <c r="C37" s="46">
        <f>Conferences!AC44</f>
        <v>150</v>
      </c>
      <c r="D37" s="53" t="str">
        <f>Conferences!AD44</f>
        <v>035</v>
      </c>
      <c r="E37" s="53"/>
      <c r="H37" s="46">
        <f>Conferences!AG44</f>
        <v>110</v>
      </c>
      <c r="I37" s="46" t="str">
        <f>Conferences!AH44</f>
        <v>USD</v>
      </c>
      <c r="J37" s="54">
        <f>Conferences!AI44</f>
        <v>0</v>
      </c>
      <c r="K37" s="54">
        <f>Conferences!AJ44</f>
        <v>0</v>
      </c>
      <c r="L37" s="54">
        <f>Conferences!AK44</f>
        <v>0</v>
      </c>
      <c r="M37" s="54">
        <f>Conferences!AL44</f>
        <v>0</v>
      </c>
      <c r="N37" s="54">
        <f>Conferences!AM44</f>
        <v>0</v>
      </c>
      <c r="O37" s="54">
        <f>Conferences!AN44</f>
        <v>0</v>
      </c>
      <c r="P37" s="54">
        <f>Conferences!AO44</f>
        <v>0</v>
      </c>
      <c r="Q37" s="54">
        <f>Conferences!AP44</f>
        <v>0</v>
      </c>
      <c r="R37" s="54">
        <f>Conferences!AQ44</f>
        <v>0</v>
      </c>
      <c r="S37" s="54">
        <f>Conferences!AR44</f>
        <v>0</v>
      </c>
      <c r="T37" s="54">
        <f>Conferences!AS44</f>
        <v>1000</v>
      </c>
      <c r="U37" s="54">
        <f>Conferences!AT44</f>
        <v>0</v>
      </c>
      <c r="V37" s="54">
        <f>SUM(J37:U37)</f>
        <v>1000</v>
      </c>
    </row>
    <row r="38" spans="1:22" x14ac:dyDescent="0.2">
      <c r="A38" s="46" t="str">
        <f>Conferences!AA45</f>
        <v>Budget</v>
      </c>
      <c r="B38" s="46" t="str">
        <f>Conferences!AB45</f>
        <v>7094-000000</v>
      </c>
      <c r="C38" s="46">
        <f>Conferences!AC45</f>
        <v>150</v>
      </c>
      <c r="D38" s="53" t="str">
        <f>Conferences!AD45</f>
        <v>035</v>
      </c>
      <c r="E38" s="53"/>
      <c r="H38" s="46">
        <f>Conferences!AG45</f>
        <v>110</v>
      </c>
      <c r="I38" s="46" t="str">
        <f>Conferences!AH45</f>
        <v>USD</v>
      </c>
      <c r="J38" s="54">
        <f>Conferences!AI45</f>
        <v>0</v>
      </c>
      <c r="K38" s="54">
        <f>Conferences!AJ45</f>
        <v>0</v>
      </c>
      <c r="L38" s="54">
        <f>Conferences!AK45</f>
        <v>0</v>
      </c>
      <c r="M38" s="54">
        <f>Conferences!AL45</f>
        <v>0</v>
      </c>
      <c r="N38" s="54">
        <f>Conferences!AM45</f>
        <v>0</v>
      </c>
      <c r="O38" s="54">
        <f>Conferences!AN45</f>
        <v>0</v>
      </c>
      <c r="P38" s="54">
        <f>Conferences!AO45</f>
        <v>0</v>
      </c>
      <c r="Q38" s="54">
        <f>Conferences!AP45</f>
        <v>0</v>
      </c>
      <c r="R38" s="54">
        <f>Conferences!AQ45</f>
        <v>0</v>
      </c>
      <c r="S38" s="54">
        <f>Conferences!AR45</f>
        <v>0</v>
      </c>
      <c r="T38" s="54">
        <f>Conferences!AS45</f>
        <v>500</v>
      </c>
      <c r="U38" s="54">
        <f>Conferences!AT45</f>
        <v>0</v>
      </c>
      <c r="V38" s="54">
        <f>SUM(J38:U38)</f>
        <v>500</v>
      </c>
    </row>
    <row r="39" spans="1:22" x14ac:dyDescent="0.2">
      <c r="A39" s="46" t="str">
        <f>Conferences!AA46</f>
        <v>Budget</v>
      </c>
      <c r="B39" s="46" t="str">
        <f>Conferences!AB46</f>
        <v/>
      </c>
      <c r="C39" s="46">
        <f>Conferences!AC46</f>
        <v>150</v>
      </c>
      <c r="D39" s="53" t="str">
        <f>Conferences!AD46</f>
        <v>035</v>
      </c>
      <c r="E39" s="53"/>
      <c r="H39" s="46">
        <f>Conferences!AG46</f>
        <v>110</v>
      </c>
      <c r="I39" s="46" t="str">
        <f>Conferences!AH46</f>
        <v>USD</v>
      </c>
      <c r="J39" s="54">
        <f>Conferences!AI46</f>
        <v>0</v>
      </c>
      <c r="K39" s="54">
        <f>Conferences!AJ46</f>
        <v>0</v>
      </c>
      <c r="L39" s="54">
        <f>Conferences!AK46</f>
        <v>0</v>
      </c>
      <c r="M39" s="54">
        <f>Conferences!AL46</f>
        <v>0</v>
      </c>
      <c r="N39" s="54">
        <f>Conferences!AM46</f>
        <v>0</v>
      </c>
      <c r="O39" s="54">
        <f>Conferences!AN46</f>
        <v>0</v>
      </c>
      <c r="P39" s="54">
        <f>Conferences!AO46</f>
        <v>0</v>
      </c>
      <c r="Q39" s="54">
        <f>Conferences!AP46</f>
        <v>0</v>
      </c>
      <c r="R39" s="54">
        <f>Conferences!AQ46</f>
        <v>0</v>
      </c>
      <c r="S39" s="54">
        <f>Conferences!AR46</f>
        <v>0</v>
      </c>
      <c r="T39" s="54">
        <f>Conferences!AS46</f>
        <v>0</v>
      </c>
      <c r="U39" s="54">
        <f>Conferences!AT46</f>
        <v>0</v>
      </c>
      <c r="V39" s="54">
        <f>SUM(J39:U39)</f>
        <v>0</v>
      </c>
    </row>
    <row r="40" spans="1:22" x14ac:dyDescent="0.2">
      <c r="A40" s="46" t="str">
        <f>Conferences!AA47</f>
        <v>Budget</v>
      </c>
      <c r="B40" s="46" t="str">
        <f>Conferences!AB47</f>
        <v/>
      </c>
      <c r="C40" s="46">
        <f>Conferences!AC47</f>
        <v>150</v>
      </c>
      <c r="D40" s="53" t="str">
        <f>Conferences!AD47</f>
        <v>035</v>
      </c>
      <c r="E40" s="53"/>
      <c r="H40" s="46">
        <f>Conferences!AG47</f>
        <v>110</v>
      </c>
      <c r="I40" s="46" t="str">
        <f>Conferences!AH47</f>
        <v>USD</v>
      </c>
      <c r="J40" s="54">
        <f>Conferences!AI47</f>
        <v>0</v>
      </c>
      <c r="K40" s="54">
        <f>Conferences!AJ47</f>
        <v>0</v>
      </c>
      <c r="L40" s="54">
        <f>Conferences!AK47</f>
        <v>0</v>
      </c>
      <c r="M40" s="54">
        <f>Conferences!AL47</f>
        <v>0</v>
      </c>
      <c r="N40" s="54">
        <f>Conferences!AM47</f>
        <v>0</v>
      </c>
      <c r="O40" s="54">
        <f>Conferences!AN47</f>
        <v>0</v>
      </c>
      <c r="P40" s="54">
        <f>Conferences!AO47</f>
        <v>0</v>
      </c>
      <c r="Q40" s="54">
        <f>Conferences!AP47</f>
        <v>0</v>
      </c>
      <c r="R40" s="54">
        <f>Conferences!AQ47</f>
        <v>0</v>
      </c>
      <c r="S40" s="54">
        <f>Conferences!AR47</f>
        <v>0</v>
      </c>
      <c r="T40" s="54">
        <f>Conferences!AS47</f>
        <v>0</v>
      </c>
      <c r="U40" s="54">
        <f>Conferences!AT47</f>
        <v>0</v>
      </c>
      <c r="V40" s="54">
        <f>SUM(J40:U40)</f>
        <v>0</v>
      </c>
    </row>
    <row r="41" spans="1:22" x14ac:dyDescent="0.2">
      <c r="A41" s="46" t="str">
        <f>Conferences!AA48</f>
        <v>Budget</v>
      </c>
      <c r="B41" s="46" t="str">
        <f>Conferences!AB48</f>
        <v/>
      </c>
      <c r="C41" s="46">
        <f>Conferences!AC48</f>
        <v>150</v>
      </c>
      <c r="D41" s="53" t="str">
        <f>Conferences!AD48</f>
        <v>035</v>
      </c>
      <c r="E41" s="53"/>
      <c r="H41" s="46">
        <f>Conferences!AG48</f>
        <v>110</v>
      </c>
      <c r="I41" s="46" t="str">
        <f>Conferences!AH48</f>
        <v>USD</v>
      </c>
      <c r="J41" s="54">
        <f>Conferences!AI48</f>
        <v>0</v>
      </c>
      <c r="K41" s="54">
        <f>Conferences!AJ48</f>
        <v>0</v>
      </c>
      <c r="L41" s="54">
        <f>Conferences!AK48</f>
        <v>0</v>
      </c>
      <c r="M41" s="54">
        <f>Conferences!AL48</f>
        <v>0</v>
      </c>
      <c r="N41" s="54">
        <f>Conferences!AM48</f>
        <v>0</v>
      </c>
      <c r="O41" s="54">
        <f>Conferences!AN48</f>
        <v>0</v>
      </c>
      <c r="P41" s="54">
        <f>Conferences!AO48</f>
        <v>0</v>
      </c>
      <c r="Q41" s="54">
        <f>Conferences!AP48</f>
        <v>0</v>
      </c>
      <c r="R41" s="54">
        <f>Conferences!AQ48</f>
        <v>0</v>
      </c>
      <c r="S41" s="54">
        <f>Conferences!AR48</f>
        <v>0</v>
      </c>
      <c r="T41" s="54">
        <f>Conferences!AS48</f>
        <v>0</v>
      </c>
      <c r="U41" s="54">
        <f>Conferences!AT48</f>
        <v>0</v>
      </c>
      <c r="V41" s="54">
        <f>SUM(J41:U41)</f>
        <v>0</v>
      </c>
    </row>
    <row r="42" spans="1:22" x14ac:dyDescent="0.2">
      <c r="A42" s="46" t="str">
        <f>Fundraising!AA9</f>
        <v>Budget</v>
      </c>
      <c r="B42" s="46" t="str">
        <f>Fundraising!AB9</f>
        <v>6025-000000</v>
      </c>
      <c r="C42" s="46">
        <f>Fundraising!AC9</f>
        <v>200</v>
      </c>
      <c r="D42" s="53" t="str">
        <f>Fundraising!AD9</f>
        <v>035</v>
      </c>
      <c r="E42" s="53"/>
      <c r="H42" s="46">
        <f>Fundraising!AG9</f>
        <v>110</v>
      </c>
      <c r="I42" s="46" t="str">
        <f>Fundraising!AH9</f>
        <v>USD</v>
      </c>
      <c r="J42" s="54">
        <f>Fundraising!AI9</f>
        <v>0</v>
      </c>
      <c r="K42" s="54">
        <f>Fundraising!AJ9</f>
        <v>0</v>
      </c>
      <c r="L42" s="54">
        <f>Fundraising!AK9</f>
        <v>0</v>
      </c>
      <c r="M42" s="54">
        <f>Fundraising!AL9</f>
        <v>0</v>
      </c>
      <c r="N42" s="54">
        <f>Fundraising!AM9</f>
        <v>0</v>
      </c>
      <c r="O42" s="54">
        <f>Fundraising!AN9</f>
        <v>0</v>
      </c>
      <c r="P42" s="54">
        <f>Fundraising!AO9</f>
        <v>0</v>
      </c>
      <c r="Q42" s="54">
        <f>Fundraising!AP9</f>
        <v>0</v>
      </c>
      <c r="R42" s="54">
        <f>Fundraising!AQ9</f>
        <v>0</v>
      </c>
      <c r="S42" s="54">
        <f>Fundraising!AR9</f>
        <v>0</v>
      </c>
      <c r="T42" s="54">
        <f>Fundraising!AS9</f>
        <v>0</v>
      </c>
      <c r="U42" s="54">
        <f>Fundraising!AT9</f>
        <v>0</v>
      </c>
      <c r="V42" s="54">
        <f t="shared" si="0"/>
        <v>0</v>
      </c>
    </row>
    <row r="43" spans="1:22" x14ac:dyDescent="0.2">
      <c r="A43" s="46" t="str">
        <f>Fundraising!AA10</f>
        <v>Budget</v>
      </c>
      <c r="B43" s="46" t="str">
        <f>Fundraising!AB10</f>
        <v>6010-000000</v>
      </c>
      <c r="C43" s="46">
        <f>Fundraising!AC10</f>
        <v>200</v>
      </c>
      <c r="D43" s="53" t="str">
        <f>Fundraising!AD10</f>
        <v>035</v>
      </c>
      <c r="E43" s="53" t="str">
        <f>Fundraising!AE10</f>
        <v>D100</v>
      </c>
      <c r="H43" s="46">
        <f>Fundraising!AG10</f>
        <v>110</v>
      </c>
      <c r="I43" s="46" t="str">
        <f>Fundraising!AH10</f>
        <v>USD</v>
      </c>
      <c r="J43" s="54">
        <f>Fundraising!AI10</f>
        <v>0</v>
      </c>
      <c r="K43" s="54">
        <f>Fundraising!AJ10</f>
        <v>0</v>
      </c>
      <c r="L43" s="54">
        <f>Fundraising!AK10</f>
        <v>0</v>
      </c>
      <c r="M43" s="54">
        <f>Fundraising!AL10</f>
        <v>0</v>
      </c>
      <c r="N43" s="54">
        <f>Fundraising!AM10</f>
        <v>0</v>
      </c>
      <c r="O43" s="54">
        <f>Fundraising!AN10</f>
        <v>0</v>
      </c>
      <c r="P43" s="54">
        <f>Fundraising!AO10</f>
        <v>0</v>
      </c>
      <c r="Q43" s="54">
        <f>Fundraising!AP10</f>
        <v>0</v>
      </c>
      <c r="R43" s="54">
        <f>Fundraising!AQ10</f>
        <v>0</v>
      </c>
      <c r="S43" s="54">
        <f>Fundraising!AR10</f>
        <v>0</v>
      </c>
      <c r="T43" s="54">
        <f>Fundraising!AS10</f>
        <v>0</v>
      </c>
      <c r="U43" s="54">
        <f>Fundraising!AT10</f>
        <v>0</v>
      </c>
      <c r="V43" s="54">
        <f t="shared" si="0"/>
        <v>0</v>
      </c>
    </row>
    <row r="44" spans="1:22" x14ac:dyDescent="0.2">
      <c r="A44" s="46" t="str">
        <f>Fundraising!AA11</f>
        <v>Budget</v>
      </c>
      <c r="B44" s="46" t="str">
        <f>Fundraising!AB11</f>
        <v>6010-000000</v>
      </c>
      <c r="C44" s="46">
        <f>Fundraising!AC11</f>
        <v>200</v>
      </c>
      <c r="D44" s="53" t="str">
        <f>Fundraising!AD11</f>
        <v>035</v>
      </c>
      <c r="E44" s="53" t="str">
        <f>Fundraising!AE11</f>
        <v>D200</v>
      </c>
      <c r="H44" s="46">
        <f>Fundraising!AG11</f>
        <v>110</v>
      </c>
      <c r="I44" s="46" t="str">
        <f>Fundraising!AH11</f>
        <v>USD</v>
      </c>
      <c r="J44" s="54">
        <f>Fundraising!AI11</f>
        <v>0</v>
      </c>
      <c r="K44" s="54">
        <f>Fundraising!AJ11</f>
        <v>0</v>
      </c>
      <c r="L44" s="54">
        <f>Fundraising!AK11</f>
        <v>0</v>
      </c>
      <c r="M44" s="54">
        <f>Fundraising!AL11</f>
        <v>0</v>
      </c>
      <c r="N44" s="54">
        <f>Fundraising!AM11</f>
        <v>0</v>
      </c>
      <c r="O44" s="54">
        <f>Fundraising!AN11</f>
        <v>0</v>
      </c>
      <c r="P44" s="54">
        <f>Fundraising!AO11</f>
        <v>0</v>
      </c>
      <c r="Q44" s="54">
        <f>Fundraising!AP11</f>
        <v>0</v>
      </c>
      <c r="R44" s="54">
        <f>Fundraising!AQ11</f>
        <v>0</v>
      </c>
      <c r="S44" s="54">
        <f>Fundraising!AR11</f>
        <v>0</v>
      </c>
      <c r="T44" s="54">
        <f>Fundraising!AS11</f>
        <v>0</v>
      </c>
      <c r="U44" s="54">
        <f>Fundraising!AT11</f>
        <v>0</v>
      </c>
      <c r="V44" s="54">
        <f t="shared" si="0"/>
        <v>0</v>
      </c>
    </row>
    <row r="45" spans="1:22" x14ac:dyDescent="0.2">
      <c r="A45" s="46" t="str">
        <f>Fundraising!AA12</f>
        <v>Budget</v>
      </c>
      <c r="B45" s="46" t="str">
        <f>Fundraising!AB12</f>
        <v>6010-000000</v>
      </c>
      <c r="C45" s="46">
        <f>Fundraising!AC12</f>
        <v>200</v>
      </c>
      <c r="D45" s="53" t="str">
        <f>Fundraising!AD12</f>
        <v>035</v>
      </c>
      <c r="E45" s="53" t="str">
        <f>Fundraising!AE12</f>
        <v>D300</v>
      </c>
      <c r="H45" s="46">
        <f>Fundraising!AG12</f>
        <v>110</v>
      </c>
      <c r="I45" s="46" t="str">
        <f>Fundraising!AH12</f>
        <v>USD</v>
      </c>
      <c r="J45" s="54">
        <f>Fundraising!AI12</f>
        <v>0</v>
      </c>
      <c r="K45" s="54">
        <f>Fundraising!AJ12</f>
        <v>0</v>
      </c>
      <c r="L45" s="54">
        <f>Fundraising!AK12</f>
        <v>0</v>
      </c>
      <c r="M45" s="54">
        <f>Fundraising!AL12</f>
        <v>0</v>
      </c>
      <c r="N45" s="54">
        <f>Fundraising!AM12</f>
        <v>0</v>
      </c>
      <c r="O45" s="54">
        <f>Fundraising!AN12</f>
        <v>0</v>
      </c>
      <c r="P45" s="54">
        <f>Fundraising!AO12</f>
        <v>0</v>
      </c>
      <c r="Q45" s="54">
        <f>Fundraising!AP12</f>
        <v>0</v>
      </c>
      <c r="R45" s="54">
        <f>Fundraising!AQ12</f>
        <v>0</v>
      </c>
      <c r="S45" s="54">
        <f>Fundraising!AR12</f>
        <v>0</v>
      </c>
      <c r="T45" s="54">
        <f>Fundraising!AS12</f>
        <v>0</v>
      </c>
      <c r="U45" s="54">
        <f>Fundraising!AT12</f>
        <v>0</v>
      </c>
      <c r="V45" s="54">
        <f t="shared" si="0"/>
        <v>0</v>
      </c>
    </row>
    <row r="46" spans="1:22" x14ac:dyDescent="0.2">
      <c r="A46" s="46" t="str">
        <f>Fundraising!AA13</f>
        <v>Budget</v>
      </c>
      <c r="B46" s="46" t="str">
        <f>Fundraising!AB13</f>
        <v>6050-000000</v>
      </c>
      <c r="C46" s="46">
        <f>Fundraising!AC13</f>
        <v>200</v>
      </c>
      <c r="D46" s="53" t="str">
        <f>Fundraising!AD13</f>
        <v>035</v>
      </c>
      <c r="E46" s="53"/>
      <c r="H46" s="46">
        <f>Fundraising!AG13</f>
        <v>110</v>
      </c>
      <c r="I46" s="46" t="str">
        <f>Fundraising!AH13</f>
        <v>USD</v>
      </c>
      <c r="J46" s="54">
        <f>Fundraising!AI13</f>
        <v>0</v>
      </c>
      <c r="K46" s="54">
        <f>Fundraising!AJ13</f>
        <v>0</v>
      </c>
      <c r="L46" s="54">
        <f>Fundraising!AK13</f>
        <v>0</v>
      </c>
      <c r="M46" s="54">
        <f>Fundraising!AL13</f>
        <v>0</v>
      </c>
      <c r="N46" s="54">
        <f>Fundraising!AM13</f>
        <v>0</v>
      </c>
      <c r="O46" s="54">
        <f>Fundraising!AN13</f>
        <v>0</v>
      </c>
      <c r="P46" s="54">
        <f>Fundraising!AO13</f>
        <v>0</v>
      </c>
      <c r="Q46" s="54">
        <f>Fundraising!AP13</f>
        <v>0</v>
      </c>
      <c r="R46" s="54">
        <f>Fundraising!AQ13</f>
        <v>0</v>
      </c>
      <c r="S46" s="54">
        <f>Fundraising!AR13</f>
        <v>0</v>
      </c>
      <c r="T46" s="54">
        <f>Fundraising!AS13</f>
        <v>0</v>
      </c>
      <c r="U46" s="54">
        <f>Fundraising!AT13</f>
        <v>0</v>
      </c>
      <c r="V46" s="54">
        <f t="shared" si="0"/>
        <v>0</v>
      </c>
    </row>
    <row r="47" spans="1:22" x14ac:dyDescent="0.2">
      <c r="A47" s="46" t="str">
        <f>Fundraising!AA14</f>
        <v>Budget</v>
      </c>
      <c r="B47" s="46" t="str">
        <f>Fundraising!AB14</f>
        <v>6055-000000</v>
      </c>
      <c r="C47" s="46">
        <f>Fundraising!AC14</f>
        <v>200</v>
      </c>
      <c r="D47" s="53" t="str">
        <f>Fundraising!AD14</f>
        <v>035</v>
      </c>
      <c r="E47" s="53"/>
      <c r="H47" s="46">
        <f>Fundraising!AG14</f>
        <v>110</v>
      </c>
      <c r="I47" s="46" t="str">
        <f>Fundraising!AH14</f>
        <v>USD</v>
      </c>
      <c r="J47" s="54">
        <f>Fundraising!AI14</f>
        <v>0</v>
      </c>
      <c r="K47" s="54">
        <f>Fundraising!AJ14</f>
        <v>0</v>
      </c>
      <c r="L47" s="54">
        <f>Fundraising!AK14</f>
        <v>0</v>
      </c>
      <c r="M47" s="54">
        <f>Fundraising!AL14</f>
        <v>0</v>
      </c>
      <c r="N47" s="54">
        <f>Fundraising!AM14</f>
        <v>0</v>
      </c>
      <c r="O47" s="54">
        <f>Fundraising!AN14</f>
        <v>0</v>
      </c>
      <c r="P47" s="54">
        <f>Fundraising!AO14</f>
        <v>0</v>
      </c>
      <c r="Q47" s="54">
        <f>Fundraising!AP14</f>
        <v>0</v>
      </c>
      <c r="R47" s="54">
        <f>Fundraising!AQ14</f>
        <v>0</v>
      </c>
      <c r="S47" s="54">
        <f>Fundraising!AR14</f>
        <v>0</v>
      </c>
      <c r="T47" s="54">
        <f>Fundraising!AS14</f>
        <v>0</v>
      </c>
      <c r="U47" s="54">
        <f>Fundraising!AT14</f>
        <v>0</v>
      </c>
      <c r="V47" s="54">
        <f t="shared" si="0"/>
        <v>0</v>
      </c>
    </row>
    <row r="48" spans="1:22" x14ac:dyDescent="0.2">
      <c r="A48" s="46" t="str">
        <f>Fundraising!AA15</f>
        <v>Budget</v>
      </c>
      <c r="B48" s="46" t="str">
        <f>Fundraising!AB15</f>
        <v>6060-000000</v>
      </c>
      <c r="C48" s="46">
        <f>Fundraising!AC15</f>
        <v>200</v>
      </c>
      <c r="D48" s="53" t="str">
        <f>Fundraising!AD15</f>
        <v>035</v>
      </c>
      <c r="E48" s="53"/>
      <c r="H48" s="46">
        <f>Fundraising!AG15</f>
        <v>110</v>
      </c>
      <c r="I48" s="46" t="str">
        <f>Fundraising!AH15</f>
        <v>USD</v>
      </c>
      <c r="J48" s="54">
        <f>Fundraising!AI15</f>
        <v>0</v>
      </c>
      <c r="K48" s="54">
        <f>Fundraising!AJ15</f>
        <v>0</v>
      </c>
      <c r="L48" s="54">
        <f>Fundraising!AK15</f>
        <v>0</v>
      </c>
      <c r="M48" s="54">
        <f>Fundraising!AL15</f>
        <v>0</v>
      </c>
      <c r="N48" s="54">
        <f>Fundraising!AM15</f>
        <v>0</v>
      </c>
      <c r="O48" s="54">
        <f>Fundraising!AN15</f>
        <v>0</v>
      </c>
      <c r="P48" s="54">
        <f>Fundraising!AO15</f>
        <v>0</v>
      </c>
      <c r="Q48" s="54">
        <f>Fundraising!AP15</f>
        <v>0</v>
      </c>
      <c r="R48" s="54">
        <f>Fundraising!AQ15</f>
        <v>0</v>
      </c>
      <c r="S48" s="54">
        <f>Fundraising!AR15</f>
        <v>0</v>
      </c>
      <c r="T48" s="54">
        <f>Fundraising!AS15</f>
        <v>0</v>
      </c>
      <c r="U48" s="54">
        <f>Fundraising!AT15</f>
        <v>0</v>
      </c>
      <c r="V48" s="54">
        <f>SUM(J48:U48)</f>
        <v>0</v>
      </c>
    </row>
    <row r="49" spans="1:22" x14ac:dyDescent="0.2">
      <c r="A49" s="46" t="str">
        <f>Fundraising!AA16</f>
        <v>Budget</v>
      </c>
      <c r="B49" s="46" t="str">
        <f>Fundraising!AB16</f>
        <v>6020-000000</v>
      </c>
      <c r="C49" s="46">
        <f>Fundraising!AC16</f>
        <v>200</v>
      </c>
      <c r="D49" s="53" t="str">
        <f>Fundraising!AD16</f>
        <v>035</v>
      </c>
      <c r="E49" s="53"/>
      <c r="H49" s="46">
        <f>Fundraising!AG16</f>
        <v>110</v>
      </c>
      <c r="I49" s="46" t="str">
        <f>Fundraising!AH16</f>
        <v>USD</v>
      </c>
      <c r="J49" s="54">
        <f>Fundraising!AI16</f>
        <v>0</v>
      </c>
      <c r="K49" s="54">
        <f>Fundraising!AJ16</f>
        <v>0</v>
      </c>
      <c r="L49" s="54">
        <f>Fundraising!AK16</f>
        <v>0</v>
      </c>
      <c r="M49" s="54">
        <f>Fundraising!AL16</f>
        <v>0</v>
      </c>
      <c r="N49" s="54">
        <f>Fundraising!AM16</f>
        <v>0</v>
      </c>
      <c r="O49" s="54">
        <f>Fundraising!AN16</f>
        <v>0</v>
      </c>
      <c r="P49" s="54">
        <f>Fundraising!AO16</f>
        <v>0</v>
      </c>
      <c r="Q49" s="54">
        <f>Fundraising!AP16</f>
        <v>0</v>
      </c>
      <c r="R49" s="54">
        <f>Fundraising!AQ16</f>
        <v>0</v>
      </c>
      <c r="S49" s="54">
        <f>Fundraising!AR16</f>
        <v>0</v>
      </c>
      <c r="T49" s="54">
        <f>Fundraising!AS16</f>
        <v>0</v>
      </c>
      <c r="U49" s="54">
        <f>Fundraising!AT16</f>
        <v>0</v>
      </c>
      <c r="V49" s="54">
        <f t="shared" si="0"/>
        <v>0</v>
      </c>
    </row>
    <row r="50" spans="1:22" x14ac:dyDescent="0.2">
      <c r="A50" s="46" t="str">
        <f>Fundraising!AA17</f>
        <v>Budget</v>
      </c>
      <c r="B50" s="46" t="str">
        <f>Fundraising!AB17</f>
        <v>6030-000000</v>
      </c>
      <c r="C50" s="46">
        <f>Fundraising!AC17</f>
        <v>200</v>
      </c>
      <c r="D50" s="53" t="str">
        <f>Fundraising!AD17</f>
        <v>035</v>
      </c>
      <c r="E50" s="53"/>
      <c r="H50" s="46">
        <f>Fundraising!AG17</f>
        <v>110</v>
      </c>
      <c r="I50" s="46" t="str">
        <f>Fundraising!AH17</f>
        <v>USD</v>
      </c>
      <c r="J50" s="54">
        <f>Fundraising!AI17</f>
        <v>0</v>
      </c>
      <c r="K50" s="54">
        <f>Fundraising!AJ17</f>
        <v>0</v>
      </c>
      <c r="L50" s="54">
        <f>Fundraising!AK17</f>
        <v>0</v>
      </c>
      <c r="M50" s="54">
        <f>Fundraising!AL17</f>
        <v>0</v>
      </c>
      <c r="N50" s="54">
        <f>Fundraising!AM17</f>
        <v>0</v>
      </c>
      <c r="O50" s="54">
        <f>Fundraising!AN17</f>
        <v>0</v>
      </c>
      <c r="P50" s="54">
        <f>Fundraising!AO17</f>
        <v>0</v>
      </c>
      <c r="Q50" s="54">
        <f>Fundraising!AP17</f>
        <v>0</v>
      </c>
      <c r="R50" s="54">
        <f>Fundraising!AQ17</f>
        <v>0</v>
      </c>
      <c r="S50" s="54">
        <f>Fundraising!AR17</f>
        <v>0</v>
      </c>
      <c r="T50" s="54">
        <f>Fundraising!AS17</f>
        <v>0</v>
      </c>
      <c r="U50" s="54">
        <f>Fundraising!AT17</f>
        <v>0</v>
      </c>
      <c r="V50" s="54">
        <f t="shared" si="0"/>
        <v>0</v>
      </c>
    </row>
    <row r="51" spans="1:22" x14ac:dyDescent="0.2">
      <c r="A51" s="46" t="str">
        <f>Fundraising!AA18</f>
        <v>Budget</v>
      </c>
      <c r="B51" s="46" t="str">
        <f>Fundraising!AB18</f>
        <v>6035-000000</v>
      </c>
      <c r="C51" s="46">
        <f>Fundraising!AC18</f>
        <v>200</v>
      </c>
      <c r="D51" s="53" t="str">
        <f>Fundraising!AD18</f>
        <v>035</v>
      </c>
      <c r="E51" s="53"/>
      <c r="H51" s="46">
        <f>Fundraising!AG18</f>
        <v>110</v>
      </c>
      <c r="I51" s="46" t="str">
        <f>Fundraising!AH18</f>
        <v>USD</v>
      </c>
      <c r="J51" s="54">
        <f>Fundraising!AI18</f>
        <v>0</v>
      </c>
      <c r="K51" s="54">
        <f>Fundraising!AJ18</f>
        <v>0</v>
      </c>
      <c r="L51" s="54">
        <f>Fundraising!AK18</f>
        <v>0</v>
      </c>
      <c r="M51" s="54">
        <f>Fundraising!AL18</f>
        <v>0</v>
      </c>
      <c r="N51" s="54">
        <f>Fundraising!AM18</f>
        <v>0</v>
      </c>
      <c r="O51" s="54">
        <f>Fundraising!AN18</f>
        <v>0</v>
      </c>
      <c r="P51" s="54">
        <f>Fundraising!AO18</f>
        <v>0</v>
      </c>
      <c r="Q51" s="54">
        <f>Fundraising!AP18</f>
        <v>0</v>
      </c>
      <c r="R51" s="54">
        <f>Fundraising!AQ18</f>
        <v>0</v>
      </c>
      <c r="S51" s="54">
        <f>Fundraising!AR18</f>
        <v>0</v>
      </c>
      <c r="T51" s="54">
        <f>Fundraising!AS18</f>
        <v>0</v>
      </c>
      <c r="U51" s="54">
        <f>Fundraising!AT18</f>
        <v>0</v>
      </c>
      <c r="V51" s="54">
        <f t="shared" si="0"/>
        <v>0</v>
      </c>
    </row>
    <row r="52" spans="1:22" x14ac:dyDescent="0.2">
      <c r="A52" s="46" t="str">
        <f>Fundraising!AA19</f>
        <v>Budget</v>
      </c>
      <c r="B52" s="46" t="str">
        <f>Fundraising!AB19</f>
        <v>6040-000000</v>
      </c>
      <c r="C52" s="46">
        <f>Fundraising!AC19</f>
        <v>200</v>
      </c>
      <c r="D52" s="53" t="str">
        <f>Fundraising!AD19</f>
        <v>035</v>
      </c>
      <c r="E52" s="53"/>
      <c r="H52" s="46">
        <f>Fundraising!AG19</f>
        <v>110</v>
      </c>
      <c r="I52" s="46" t="str">
        <f>Fundraising!AH19</f>
        <v>USD</v>
      </c>
      <c r="J52" s="54">
        <f>Fundraising!AI19</f>
        <v>0</v>
      </c>
      <c r="K52" s="54">
        <f>Fundraising!AJ19</f>
        <v>0</v>
      </c>
      <c r="L52" s="54">
        <f>Fundraising!AK19</f>
        <v>0</v>
      </c>
      <c r="M52" s="54">
        <f>Fundraising!AL19</f>
        <v>0</v>
      </c>
      <c r="N52" s="54">
        <f>Fundraising!AM19</f>
        <v>0</v>
      </c>
      <c r="O52" s="54">
        <f>Fundraising!AN19</f>
        <v>0</v>
      </c>
      <c r="P52" s="54">
        <f>Fundraising!AO19</f>
        <v>0</v>
      </c>
      <c r="Q52" s="54">
        <f>Fundraising!AP19</f>
        <v>0</v>
      </c>
      <c r="R52" s="54">
        <f>Fundraising!AQ19</f>
        <v>0</v>
      </c>
      <c r="S52" s="54">
        <f>Fundraising!AR19</f>
        <v>0</v>
      </c>
      <c r="T52" s="54">
        <f>Fundraising!AS19</f>
        <v>0</v>
      </c>
      <c r="U52" s="54">
        <f>Fundraising!AT19</f>
        <v>0</v>
      </c>
      <c r="V52" s="54">
        <f t="shared" si="0"/>
        <v>0</v>
      </c>
    </row>
    <row r="53" spans="1:22" x14ac:dyDescent="0.2">
      <c r="A53" s="46" t="str">
        <f>Fundraising!AA23</f>
        <v>Budget</v>
      </c>
      <c r="B53" s="46" t="str">
        <f>Fundraising!AB23</f>
        <v>7008-000000</v>
      </c>
      <c r="C53" s="46">
        <f>Fundraising!AC23</f>
        <v>200</v>
      </c>
      <c r="D53" s="53" t="str">
        <f>Fundraising!AD23</f>
        <v>035</v>
      </c>
      <c r="E53" s="53"/>
      <c r="H53" s="46">
        <f>Fundraising!AG23</f>
        <v>110</v>
      </c>
      <c r="I53" s="46" t="str">
        <f>Fundraising!AH23</f>
        <v>USD</v>
      </c>
      <c r="J53" s="54">
        <f>Fundraising!AI23</f>
        <v>0</v>
      </c>
      <c r="K53" s="54">
        <f>Fundraising!AJ23</f>
        <v>0</v>
      </c>
      <c r="L53" s="54">
        <f>Fundraising!AK23</f>
        <v>0</v>
      </c>
      <c r="M53" s="54">
        <f>Fundraising!AL23</f>
        <v>0</v>
      </c>
      <c r="N53" s="54">
        <f>Fundraising!AM23</f>
        <v>0</v>
      </c>
      <c r="O53" s="54">
        <f>Fundraising!AN23</f>
        <v>0</v>
      </c>
      <c r="P53" s="54">
        <f>Fundraising!AO23</f>
        <v>0</v>
      </c>
      <c r="Q53" s="54">
        <f>Fundraising!AP23</f>
        <v>0</v>
      </c>
      <c r="R53" s="54">
        <f>Fundraising!AQ23</f>
        <v>0</v>
      </c>
      <c r="S53" s="54">
        <f>Fundraising!AR23</f>
        <v>0</v>
      </c>
      <c r="T53" s="54">
        <f>Fundraising!AS23</f>
        <v>0</v>
      </c>
      <c r="U53" s="54">
        <f>Fundraising!AT23</f>
        <v>0</v>
      </c>
      <c r="V53" s="54">
        <f t="shared" si="0"/>
        <v>0</v>
      </c>
    </row>
    <row r="54" spans="1:22" x14ac:dyDescent="0.2">
      <c r="A54" s="46" t="str">
        <f>Fundraising!AA24</f>
        <v>Budget</v>
      </c>
      <c r="B54" s="46" t="str">
        <f>Fundraising!AB24</f>
        <v>7010-000000</v>
      </c>
      <c r="C54" s="46">
        <f>Fundraising!AC24</f>
        <v>200</v>
      </c>
      <c r="D54" s="53" t="str">
        <f>Fundraising!AD24</f>
        <v>035</v>
      </c>
      <c r="E54" s="53"/>
      <c r="H54" s="46">
        <f>Fundraising!AG24</f>
        <v>110</v>
      </c>
      <c r="I54" s="46" t="str">
        <f>Fundraising!AH24</f>
        <v>USD</v>
      </c>
      <c r="J54" s="54">
        <f>Fundraising!AI24</f>
        <v>0</v>
      </c>
      <c r="K54" s="54">
        <f>Fundraising!AJ24</f>
        <v>0</v>
      </c>
      <c r="L54" s="54">
        <f>Fundraising!AK24</f>
        <v>0</v>
      </c>
      <c r="M54" s="54">
        <f>Fundraising!AL24</f>
        <v>0</v>
      </c>
      <c r="N54" s="54">
        <f>Fundraising!AM24</f>
        <v>0</v>
      </c>
      <c r="O54" s="54">
        <f>Fundraising!AN24</f>
        <v>0</v>
      </c>
      <c r="P54" s="54">
        <f>Fundraising!AO24</f>
        <v>0</v>
      </c>
      <c r="Q54" s="54">
        <f>Fundraising!AP24</f>
        <v>0</v>
      </c>
      <c r="R54" s="54">
        <f>Fundraising!AQ24</f>
        <v>0</v>
      </c>
      <c r="S54" s="54">
        <f>Fundraising!AR24</f>
        <v>0</v>
      </c>
      <c r="T54" s="54">
        <f>Fundraising!AS24</f>
        <v>0</v>
      </c>
      <c r="U54" s="54">
        <f>Fundraising!AT24</f>
        <v>0</v>
      </c>
      <c r="V54" s="54">
        <f t="shared" si="0"/>
        <v>0</v>
      </c>
    </row>
    <row r="55" spans="1:22" x14ac:dyDescent="0.2">
      <c r="A55" s="46" t="str">
        <f>Fundraising!AA25</f>
        <v>Budget</v>
      </c>
      <c r="B55" s="46" t="str">
        <f>Fundraising!AB25</f>
        <v>7012-000000</v>
      </c>
      <c r="C55" s="46">
        <f>Fundraising!AC25</f>
        <v>200</v>
      </c>
      <c r="D55" s="53" t="str">
        <f>Fundraising!AD25</f>
        <v>035</v>
      </c>
      <c r="E55" s="53"/>
      <c r="H55" s="46">
        <f>Fundraising!AG25</f>
        <v>110</v>
      </c>
      <c r="I55" s="46" t="str">
        <f>Fundraising!AH25</f>
        <v>USD</v>
      </c>
      <c r="J55" s="54">
        <f>Fundraising!AI25</f>
        <v>0</v>
      </c>
      <c r="K55" s="54">
        <f>Fundraising!AJ25</f>
        <v>0</v>
      </c>
      <c r="L55" s="54">
        <f>Fundraising!AK25</f>
        <v>0</v>
      </c>
      <c r="M55" s="54">
        <f>Fundraising!AL25</f>
        <v>0</v>
      </c>
      <c r="N55" s="54">
        <f>Fundraising!AM25</f>
        <v>0</v>
      </c>
      <c r="O55" s="54">
        <f>Fundraising!AN25</f>
        <v>0</v>
      </c>
      <c r="P55" s="54">
        <f>Fundraising!AO25</f>
        <v>0</v>
      </c>
      <c r="Q55" s="54">
        <f>Fundraising!AP25</f>
        <v>0</v>
      </c>
      <c r="R55" s="54">
        <f>Fundraising!AQ25</f>
        <v>0</v>
      </c>
      <c r="S55" s="54">
        <f>Fundraising!AR25</f>
        <v>0</v>
      </c>
      <c r="T55" s="54">
        <f>Fundraising!AS25</f>
        <v>0</v>
      </c>
      <c r="U55" s="54">
        <f>Fundraising!AT25</f>
        <v>0</v>
      </c>
      <c r="V55" s="54">
        <f t="shared" si="0"/>
        <v>0</v>
      </c>
    </row>
    <row r="56" spans="1:22" x14ac:dyDescent="0.2">
      <c r="A56" s="46" t="str">
        <f>Fundraising!AA26</f>
        <v>Budget</v>
      </c>
      <c r="B56" s="46" t="str">
        <f>Fundraising!AB26</f>
        <v>7014-000000</v>
      </c>
      <c r="C56" s="46">
        <f>Fundraising!AC26</f>
        <v>200</v>
      </c>
      <c r="D56" s="53" t="str">
        <f>Fundraising!AD26</f>
        <v>035</v>
      </c>
      <c r="E56" s="53"/>
      <c r="H56" s="46">
        <f>Fundraising!AG26</f>
        <v>110</v>
      </c>
      <c r="I56" s="46" t="str">
        <f>Fundraising!AH26</f>
        <v>USD</v>
      </c>
      <c r="J56" s="54">
        <f>Fundraising!AI26</f>
        <v>0</v>
      </c>
      <c r="K56" s="54">
        <f>Fundraising!AJ26</f>
        <v>0</v>
      </c>
      <c r="L56" s="54">
        <f>Fundraising!AK26</f>
        <v>0</v>
      </c>
      <c r="M56" s="54">
        <f>Fundraising!AL26</f>
        <v>0</v>
      </c>
      <c r="N56" s="54">
        <f>Fundraising!AM26</f>
        <v>0</v>
      </c>
      <c r="O56" s="54">
        <f>Fundraising!AN26</f>
        <v>0</v>
      </c>
      <c r="P56" s="54">
        <f>Fundraising!AO26</f>
        <v>0</v>
      </c>
      <c r="Q56" s="54">
        <f>Fundraising!AP26</f>
        <v>0</v>
      </c>
      <c r="R56" s="54">
        <f>Fundraising!AQ26</f>
        <v>0</v>
      </c>
      <c r="S56" s="54">
        <f>Fundraising!AR26</f>
        <v>0</v>
      </c>
      <c r="T56" s="54">
        <f>Fundraising!AS26</f>
        <v>0</v>
      </c>
      <c r="U56" s="54">
        <f>Fundraising!AT26</f>
        <v>0</v>
      </c>
      <c r="V56" s="54">
        <f t="shared" si="0"/>
        <v>0</v>
      </c>
    </row>
    <row r="57" spans="1:22" x14ac:dyDescent="0.2">
      <c r="A57" s="46" t="str">
        <f>Fundraising!AA27</f>
        <v>Budget</v>
      </c>
      <c r="B57" s="46" t="str">
        <f>Fundraising!AB27</f>
        <v>7018-000000</v>
      </c>
      <c r="C57" s="46">
        <f>Fundraising!AC27</f>
        <v>200</v>
      </c>
      <c r="D57" s="53" t="str">
        <f>Fundraising!AD27</f>
        <v>035</v>
      </c>
      <c r="E57" s="53"/>
      <c r="H57" s="46">
        <f>Fundraising!AG27</f>
        <v>110</v>
      </c>
      <c r="I57" s="46" t="str">
        <f>Fundraising!AH27</f>
        <v>USD</v>
      </c>
      <c r="J57" s="54">
        <f>Fundraising!AI27</f>
        <v>0</v>
      </c>
      <c r="K57" s="54">
        <f>Fundraising!AJ27</f>
        <v>0</v>
      </c>
      <c r="L57" s="54">
        <f>Fundraising!AK27</f>
        <v>0</v>
      </c>
      <c r="M57" s="54">
        <f>Fundraising!AL27</f>
        <v>0</v>
      </c>
      <c r="N57" s="54">
        <f>Fundraising!AM27</f>
        <v>0</v>
      </c>
      <c r="O57" s="54">
        <f>Fundraising!AN27</f>
        <v>0</v>
      </c>
      <c r="P57" s="54">
        <f>Fundraising!AO27</f>
        <v>0</v>
      </c>
      <c r="Q57" s="54">
        <f>Fundraising!AP27</f>
        <v>0</v>
      </c>
      <c r="R57" s="54">
        <f>Fundraising!AQ27</f>
        <v>0</v>
      </c>
      <c r="S57" s="54">
        <f>Fundraising!AR27</f>
        <v>0</v>
      </c>
      <c r="T57" s="54">
        <f>Fundraising!AS27</f>
        <v>0</v>
      </c>
      <c r="U57" s="54">
        <f>Fundraising!AT27</f>
        <v>0</v>
      </c>
      <c r="V57" s="54">
        <f t="shared" si="0"/>
        <v>0</v>
      </c>
    </row>
    <row r="58" spans="1:22" x14ac:dyDescent="0.2">
      <c r="A58" s="46" t="str">
        <f>Fundraising!AA28</f>
        <v>Budget</v>
      </c>
      <c r="B58" s="46" t="str">
        <f>Fundraising!AB28</f>
        <v>7022-000000</v>
      </c>
      <c r="C58" s="46">
        <f>Fundraising!AC28</f>
        <v>200</v>
      </c>
      <c r="D58" s="53" t="str">
        <f>Fundraising!AD28</f>
        <v>035</v>
      </c>
      <c r="E58" s="53"/>
      <c r="H58" s="46">
        <f>Fundraising!AG28</f>
        <v>110</v>
      </c>
      <c r="I58" s="46" t="str">
        <f>Fundraising!AH28</f>
        <v>USD</v>
      </c>
      <c r="J58" s="54">
        <f>Fundraising!AI28</f>
        <v>0</v>
      </c>
      <c r="K58" s="54">
        <f>Fundraising!AJ28</f>
        <v>0</v>
      </c>
      <c r="L58" s="54">
        <f>Fundraising!AK28</f>
        <v>0</v>
      </c>
      <c r="M58" s="54">
        <f>Fundraising!AL28</f>
        <v>0</v>
      </c>
      <c r="N58" s="54">
        <f>Fundraising!AM28</f>
        <v>0</v>
      </c>
      <c r="O58" s="54">
        <f>Fundraising!AN28</f>
        <v>0</v>
      </c>
      <c r="P58" s="54">
        <f>Fundraising!AO28</f>
        <v>0</v>
      </c>
      <c r="Q58" s="54">
        <f>Fundraising!AP28</f>
        <v>0</v>
      </c>
      <c r="R58" s="54">
        <f>Fundraising!AQ28</f>
        <v>0</v>
      </c>
      <c r="S58" s="54">
        <f>Fundraising!AR28</f>
        <v>0</v>
      </c>
      <c r="T58" s="54">
        <f>Fundraising!AS28</f>
        <v>0</v>
      </c>
      <c r="U58" s="54">
        <f>Fundraising!AT28</f>
        <v>0</v>
      </c>
      <c r="V58" s="54">
        <f t="shared" si="0"/>
        <v>0</v>
      </c>
    </row>
    <row r="59" spans="1:22" x14ac:dyDescent="0.2">
      <c r="A59" s="46" t="str">
        <f>Fundraising!AA29</f>
        <v>Budget</v>
      </c>
      <c r="B59" s="46" t="str">
        <f>Fundraising!AB29</f>
        <v>7042-000000</v>
      </c>
      <c r="C59" s="46">
        <f>Fundraising!AC29</f>
        <v>200</v>
      </c>
      <c r="D59" s="53" t="str">
        <f>Fundraising!AD29</f>
        <v>035</v>
      </c>
      <c r="E59" s="53"/>
      <c r="H59" s="46">
        <f>Fundraising!AG29</f>
        <v>110</v>
      </c>
      <c r="I59" s="46" t="str">
        <f>Fundraising!AH29</f>
        <v>USD</v>
      </c>
      <c r="J59" s="54">
        <f>Fundraising!AI29</f>
        <v>0</v>
      </c>
      <c r="K59" s="54">
        <f>Fundraising!AJ29</f>
        <v>0</v>
      </c>
      <c r="L59" s="54">
        <f>Fundraising!AK29</f>
        <v>0</v>
      </c>
      <c r="M59" s="54">
        <f>Fundraising!AL29</f>
        <v>0</v>
      </c>
      <c r="N59" s="54">
        <f>Fundraising!AM29</f>
        <v>0</v>
      </c>
      <c r="O59" s="54">
        <f>Fundraising!AN29</f>
        <v>0</v>
      </c>
      <c r="P59" s="54">
        <f>Fundraising!AO29</f>
        <v>0</v>
      </c>
      <c r="Q59" s="54">
        <f>Fundraising!AP29</f>
        <v>0</v>
      </c>
      <c r="R59" s="54">
        <f>Fundraising!AQ29</f>
        <v>0</v>
      </c>
      <c r="S59" s="54">
        <f>Fundraising!AR29</f>
        <v>0</v>
      </c>
      <c r="T59" s="54">
        <f>Fundraising!AS29</f>
        <v>0</v>
      </c>
      <c r="U59" s="54">
        <f>Fundraising!AT29</f>
        <v>0</v>
      </c>
      <c r="V59" s="54">
        <f t="shared" si="0"/>
        <v>0</v>
      </c>
    </row>
    <row r="60" spans="1:22" x14ac:dyDescent="0.2">
      <c r="A60" s="46" t="str">
        <f>Fundraising!AA30</f>
        <v>Budget</v>
      </c>
      <c r="B60" s="46" t="str">
        <f>Fundraising!AB30</f>
        <v>7070-000000</v>
      </c>
      <c r="C60" s="46">
        <f>Fundraising!AC30</f>
        <v>200</v>
      </c>
      <c r="D60" s="53" t="str">
        <f>Fundraising!AD30</f>
        <v>035</v>
      </c>
      <c r="E60" s="53"/>
      <c r="H60" s="46">
        <f>Fundraising!AG30</f>
        <v>110</v>
      </c>
      <c r="I60" s="46" t="str">
        <f>Fundraising!AH30</f>
        <v>USD</v>
      </c>
      <c r="J60" s="54">
        <f>Fundraising!AI30</f>
        <v>0</v>
      </c>
      <c r="K60" s="54">
        <f>Fundraising!AJ30</f>
        <v>0</v>
      </c>
      <c r="L60" s="54">
        <f>Fundraising!AK30</f>
        <v>0</v>
      </c>
      <c r="M60" s="54">
        <f>Fundraising!AL30</f>
        <v>0</v>
      </c>
      <c r="N60" s="54">
        <f>Fundraising!AM30</f>
        <v>0</v>
      </c>
      <c r="O60" s="54">
        <f>Fundraising!AN30</f>
        <v>0</v>
      </c>
      <c r="P60" s="54">
        <f>Fundraising!AO30</f>
        <v>0</v>
      </c>
      <c r="Q60" s="54">
        <f>Fundraising!AP30</f>
        <v>0</v>
      </c>
      <c r="R60" s="54">
        <f>Fundraising!AQ30</f>
        <v>0</v>
      </c>
      <c r="S60" s="54">
        <f>Fundraising!AR30</f>
        <v>0</v>
      </c>
      <c r="T60" s="54">
        <f>Fundraising!AS30</f>
        <v>0</v>
      </c>
      <c r="U60" s="54">
        <f>Fundraising!AT30</f>
        <v>0</v>
      </c>
      <c r="V60" s="54">
        <f t="shared" si="0"/>
        <v>0</v>
      </c>
    </row>
    <row r="61" spans="1:22" x14ac:dyDescent="0.2">
      <c r="A61" s="46" t="str">
        <f>Fundraising!AA31</f>
        <v>Budget</v>
      </c>
      <c r="B61" s="46" t="str">
        <f>Fundraising!AB31</f>
        <v>7086-000000</v>
      </c>
      <c r="C61" s="46">
        <f>Fundraising!AC31</f>
        <v>200</v>
      </c>
      <c r="D61" s="53" t="str">
        <f>Fundraising!AD31</f>
        <v>035</v>
      </c>
      <c r="E61" s="53"/>
      <c r="H61" s="46">
        <f>Fundraising!AG31</f>
        <v>110</v>
      </c>
      <c r="I61" s="46" t="str">
        <f>Fundraising!AH31</f>
        <v>USD</v>
      </c>
      <c r="J61" s="54">
        <f>Fundraising!AI31</f>
        <v>0</v>
      </c>
      <c r="K61" s="54">
        <f>Fundraising!AJ31</f>
        <v>0</v>
      </c>
      <c r="L61" s="54">
        <f>Fundraising!AK31</f>
        <v>0</v>
      </c>
      <c r="M61" s="54">
        <f>Fundraising!AL31</f>
        <v>0</v>
      </c>
      <c r="N61" s="54">
        <f>Fundraising!AM31</f>
        <v>0</v>
      </c>
      <c r="O61" s="54">
        <f>Fundraising!AN31</f>
        <v>0</v>
      </c>
      <c r="P61" s="54">
        <f>Fundraising!AO31</f>
        <v>0</v>
      </c>
      <c r="Q61" s="54">
        <f>Fundraising!AP31</f>
        <v>0</v>
      </c>
      <c r="R61" s="54">
        <f>Fundraising!AQ31</f>
        <v>0</v>
      </c>
      <c r="S61" s="54">
        <f>Fundraising!AR31</f>
        <v>0</v>
      </c>
      <c r="T61" s="54">
        <f>Fundraising!AS31</f>
        <v>0</v>
      </c>
      <c r="U61" s="54">
        <f>Fundraising!AT31</f>
        <v>0</v>
      </c>
      <c r="V61" s="54">
        <f t="shared" si="0"/>
        <v>0</v>
      </c>
    </row>
    <row r="62" spans="1:22" x14ac:dyDescent="0.2">
      <c r="A62" s="46" t="str">
        <f>Fundraising!AA32</f>
        <v>Budget</v>
      </c>
      <c r="B62" s="46" t="str">
        <f>Fundraising!AB32</f>
        <v>7090-000000</v>
      </c>
      <c r="C62" s="46">
        <f>Fundraising!AC32</f>
        <v>200</v>
      </c>
      <c r="D62" s="53" t="str">
        <f>Fundraising!AD32</f>
        <v>035</v>
      </c>
      <c r="E62" s="53"/>
      <c r="H62" s="46">
        <f>Fundraising!AG32</f>
        <v>110</v>
      </c>
      <c r="I62" s="46" t="str">
        <f>Fundraising!AH32</f>
        <v>USD</v>
      </c>
      <c r="J62" s="54">
        <f>Fundraising!AI32</f>
        <v>0</v>
      </c>
      <c r="K62" s="54">
        <f>Fundraising!AJ32</f>
        <v>0</v>
      </c>
      <c r="L62" s="54">
        <f>Fundraising!AK32</f>
        <v>0</v>
      </c>
      <c r="M62" s="54">
        <f>Fundraising!AL32</f>
        <v>0</v>
      </c>
      <c r="N62" s="54">
        <f>Fundraising!AM32</f>
        <v>0</v>
      </c>
      <c r="O62" s="54">
        <f>Fundraising!AN32</f>
        <v>0</v>
      </c>
      <c r="P62" s="54">
        <f>Fundraising!AO32</f>
        <v>0</v>
      </c>
      <c r="Q62" s="54">
        <f>Fundraising!AP32</f>
        <v>0</v>
      </c>
      <c r="R62" s="54">
        <f>Fundraising!AQ32</f>
        <v>0</v>
      </c>
      <c r="S62" s="54">
        <f>Fundraising!AR32</f>
        <v>0</v>
      </c>
      <c r="T62" s="54">
        <f>Fundraising!AS32</f>
        <v>0</v>
      </c>
      <c r="U62" s="54">
        <f>Fundraising!AT32</f>
        <v>0</v>
      </c>
      <c r="V62" s="54">
        <f>SUM(J62:U62)</f>
        <v>0</v>
      </c>
    </row>
    <row r="63" spans="1:22" x14ac:dyDescent="0.2">
      <c r="A63" s="46" t="str">
        <f>Fundraising!AA33</f>
        <v>Budget</v>
      </c>
      <c r="B63" s="46" t="str">
        <f>Fundraising!AB33</f>
        <v/>
      </c>
      <c r="C63" s="46">
        <f>Fundraising!AC33</f>
        <v>200</v>
      </c>
      <c r="D63" s="53" t="str">
        <f>Fundraising!AD33</f>
        <v>035</v>
      </c>
      <c r="E63" s="53"/>
      <c r="H63" s="46">
        <f>Fundraising!AG33</f>
        <v>110</v>
      </c>
      <c r="I63" s="46" t="str">
        <f>Fundraising!AH33</f>
        <v>USD</v>
      </c>
      <c r="J63" s="54">
        <f>Fundraising!AI33</f>
        <v>0</v>
      </c>
      <c r="K63" s="54">
        <f>Fundraising!AJ33</f>
        <v>0</v>
      </c>
      <c r="L63" s="54">
        <f>Fundraising!AK33</f>
        <v>0</v>
      </c>
      <c r="M63" s="54">
        <f>Fundraising!AL33</f>
        <v>0</v>
      </c>
      <c r="N63" s="54">
        <f>Fundraising!AM33</f>
        <v>0</v>
      </c>
      <c r="O63" s="54">
        <f>Fundraising!AN33</f>
        <v>0</v>
      </c>
      <c r="P63" s="54">
        <f>Fundraising!AO33</f>
        <v>0</v>
      </c>
      <c r="Q63" s="54">
        <f>Fundraising!AP33</f>
        <v>0</v>
      </c>
      <c r="R63" s="54">
        <f>Fundraising!AQ33</f>
        <v>0</v>
      </c>
      <c r="S63" s="54">
        <f>Fundraising!AR33</f>
        <v>0</v>
      </c>
      <c r="T63" s="54">
        <f>Fundraising!AS33</f>
        <v>0</v>
      </c>
      <c r="U63" s="54">
        <f>Fundraising!AT33</f>
        <v>0</v>
      </c>
      <c r="V63" s="54">
        <f t="shared" si="0"/>
        <v>0</v>
      </c>
    </row>
    <row r="64" spans="1:22" x14ac:dyDescent="0.2">
      <c r="A64" s="46" t="str">
        <f>Fundraising!AA34</f>
        <v>Budget</v>
      </c>
      <c r="B64" s="46" t="str">
        <f>Fundraising!AB34</f>
        <v/>
      </c>
      <c r="C64" s="46">
        <f>Fundraising!AC34</f>
        <v>200</v>
      </c>
      <c r="D64" s="53" t="str">
        <f>Fundraising!AD34</f>
        <v>035</v>
      </c>
      <c r="E64" s="53"/>
      <c r="H64" s="46">
        <f>Fundraising!AG34</f>
        <v>110</v>
      </c>
      <c r="I64" s="46" t="str">
        <f>Fundraising!AH34</f>
        <v>USD</v>
      </c>
      <c r="J64" s="54">
        <f>Fundraising!AI34</f>
        <v>0</v>
      </c>
      <c r="K64" s="54">
        <f>Fundraising!AJ34</f>
        <v>0</v>
      </c>
      <c r="L64" s="54">
        <f>Fundraising!AK34</f>
        <v>0</v>
      </c>
      <c r="M64" s="54">
        <f>Fundraising!AL34</f>
        <v>0</v>
      </c>
      <c r="N64" s="54">
        <f>Fundraising!AM34</f>
        <v>0</v>
      </c>
      <c r="O64" s="54">
        <f>Fundraising!AN34</f>
        <v>0</v>
      </c>
      <c r="P64" s="54">
        <f>Fundraising!AO34</f>
        <v>0</v>
      </c>
      <c r="Q64" s="54">
        <f>Fundraising!AP34</f>
        <v>0</v>
      </c>
      <c r="R64" s="54">
        <f>Fundraising!AQ34</f>
        <v>0</v>
      </c>
      <c r="S64" s="54">
        <f>Fundraising!AR34</f>
        <v>0</v>
      </c>
      <c r="T64" s="54">
        <f>Fundraising!AS34</f>
        <v>0</v>
      </c>
      <c r="U64" s="54">
        <f>Fundraising!AT34</f>
        <v>0</v>
      </c>
      <c r="V64" s="54">
        <f t="shared" si="0"/>
        <v>0</v>
      </c>
    </row>
    <row r="65" spans="1:22" x14ac:dyDescent="0.2">
      <c r="A65" s="46" t="str">
        <f>Fundraising!AA35</f>
        <v>Budget</v>
      </c>
      <c r="B65" s="46" t="str">
        <f>Fundraising!AB35</f>
        <v/>
      </c>
      <c r="C65" s="46">
        <f>Fundraising!AC35</f>
        <v>200</v>
      </c>
      <c r="D65" s="53" t="str">
        <f>Fundraising!AD35</f>
        <v>035</v>
      </c>
      <c r="E65" s="53"/>
      <c r="H65" s="46">
        <f>Fundraising!AG35</f>
        <v>110</v>
      </c>
      <c r="I65" s="46" t="str">
        <f>Fundraising!AH35</f>
        <v>USD</v>
      </c>
      <c r="J65" s="54">
        <f>Fundraising!AI35</f>
        <v>0</v>
      </c>
      <c r="K65" s="54">
        <f>Fundraising!AJ35</f>
        <v>0</v>
      </c>
      <c r="L65" s="54">
        <f>Fundraising!AK35</f>
        <v>0</v>
      </c>
      <c r="M65" s="54">
        <f>Fundraising!AL35</f>
        <v>0</v>
      </c>
      <c r="N65" s="54">
        <f>Fundraising!AM35</f>
        <v>0</v>
      </c>
      <c r="O65" s="54">
        <f>Fundraising!AN35</f>
        <v>0</v>
      </c>
      <c r="P65" s="54">
        <f>Fundraising!AO35</f>
        <v>0</v>
      </c>
      <c r="Q65" s="54">
        <f>Fundraising!AP35</f>
        <v>0</v>
      </c>
      <c r="R65" s="54">
        <f>Fundraising!AQ35</f>
        <v>0</v>
      </c>
      <c r="S65" s="54">
        <f>Fundraising!AR35</f>
        <v>0</v>
      </c>
      <c r="T65" s="54">
        <f>Fundraising!AS35</f>
        <v>0</v>
      </c>
      <c r="U65" s="54">
        <f>Fundraising!AT35</f>
        <v>0</v>
      </c>
      <c r="V65" s="54">
        <f>SUM(J65:U65)</f>
        <v>0</v>
      </c>
    </row>
    <row r="66" spans="1:22" x14ac:dyDescent="0.2">
      <c r="A66" s="46" t="str">
        <f>'District Store'!AA8</f>
        <v>Budget</v>
      </c>
      <c r="B66" s="46" t="str">
        <f>'District Store'!AB8</f>
        <v>6045-000000</v>
      </c>
      <c r="C66" s="46">
        <f>'District Store'!AC8</f>
        <v>400</v>
      </c>
      <c r="D66" s="53" t="str">
        <f>'District Store'!AD8</f>
        <v>035</v>
      </c>
      <c r="E66" s="53"/>
      <c r="H66" s="46">
        <f>'District Store'!AH8</f>
        <v>110</v>
      </c>
      <c r="I66" s="46" t="str">
        <f>'District Store'!AI8</f>
        <v>USD</v>
      </c>
      <c r="J66" s="54">
        <f>'District Store'!AJ8</f>
        <v>0</v>
      </c>
      <c r="K66" s="54">
        <f>'District Store'!AK8</f>
        <v>0</v>
      </c>
      <c r="L66" s="54">
        <f>'District Store'!AL8</f>
        <v>0</v>
      </c>
      <c r="M66" s="54">
        <f>'District Store'!AM8</f>
        <v>0</v>
      </c>
      <c r="N66" s="54">
        <f>'District Store'!AN8</f>
        <v>0</v>
      </c>
      <c r="O66" s="54">
        <f>'District Store'!AO8</f>
        <v>0</v>
      </c>
      <c r="P66" s="54">
        <f>'District Store'!AP8</f>
        <v>0</v>
      </c>
      <c r="Q66" s="54">
        <f>'District Store'!AQ8</f>
        <v>0</v>
      </c>
      <c r="R66" s="54">
        <f>'District Store'!AR8</f>
        <v>0</v>
      </c>
      <c r="S66" s="54">
        <f>'District Store'!AS8</f>
        <v>0</v>
      </c>
      <c r="T66" s="54">
        <f>'District Store'!AT8</f>
        <v>0</v>
      </c>
      <c r="U66" s="54">
        <f>'District Store'!AU8</f>
        <v>0</v>
      </c>
      <c r="V66" s="54">
        <f t="shared" ref="V66:V187" si="1">SUM(J66:U66)</f>
        <v>0</v>
      </c>
    </row>
    <row r="67" spans="1:22" x14ac:dyDescent="0.2">
      <c r="A67" s="46" t="str">
        <f>'District Store'!AA10</f>
        <v>Budget</v>
      </c>
      <c r="B67" s="46" t="str">
        <f>'District Store'!AB10</f>
        <v>7002-000000</v>
      </c>
      <c r="C67" s="46">
        <f>'District Store'!AC10</f>
        <v>400</v>
      </c>
      <c r="D67" s="53" t="str">
        <f>'District Store'!AD10</f>
        <v>035</v>
      </c>
      <c r="E67" s="53"/>
      <c r="H67" s="46">
        <f>'District Store'!AH10</f>
        <v>110</v>
      </c>
      <c r="I67" s="46" t="str">
        <f>'District Store'!AI10</f>
        <v>USD</v>
      </c>
      <c r="J67" s="54">
        <f>'District Store'!AJ10</f>
        <v>0</v>
      </c>
      <c r="K67" s="54">
        <f>'District Store'!AK10</f>
        <v>0</v>
      </c>
      <c r="L67" s="54">
        <f>'District Store'!AL10</f>
        <v>0</v>
      </c>
      <c r="M67" s="54">
        <f>'District Store'!AM10</f>
        <v>0</v>
      </c>
      <c r="N67" s="54">
        <f>'District Store'!AN10</f>
        <v>0</v>
      </c>
      <c r="O67" s="54">
        <f>'District Store'!AO10</f>
        <v>0</v>
      </c>
      <c r="P67" s="54">
        <f>'District Store'!AP10</f>
        <v>0</v>
      </c>
      <c r="Q67" s="54">
        <f>'District Store'!AQ10</f>
        <v>0</v>
      </c>
      <c r="R67" s="54">
        <f>'District Store'!AR10</f>
        <v>0</v>
      </c>
      <c r="S67" s="54">
        <f>'District Store'!AS10</f>
        <v>0</v>
      </c>
      <c r="T67" s="54">
        <f>'District Store'!AT10</f>
        <v>0</v>
      </c>
      <c r="U67" s="54">
        <f>'District Store'!AU10</f>
        <v>0</v>
      </c>
      <c r="V67" s="54">
        <f t="shared" si="1"/>
        <v>0</v>
      </c>
    </row>
    <row r="68" spans="1:22" x14ac:dyDescent="0.2">
      <c r="A68" s="46" t="str">
        <f>'Marketing Outside Toastmasters'!AA10</f>
        <v>Budget</v>
      </c>
      <c r="B68" s="46" t="str">
        <f>'Marketing Outside Toastmasters'!AB10</f>
        <v>7006-000000</v>
      </c>
      <c r="C68" s="46">
        <f>'Marketing Outside Toastmasters'!AC10</f>
        <v>500</v>
      </c>
      <c r="D68" s="53" t="str">
        <f>'Marketing Outside Toastmasters'!AD10</f>
        <v>035</v>
      </c>
      <c r="E68" s="53"/>
      <c r="H68" s="46">
        <f>'Marketing Outside Toastmasters'!AG10</f>
        <v>110</v>
      </c>
      <c r="I68" s="46" t="str">
        <f>'Marketing Outside Toastmasters'!AH10</f>
        <v>USD</v>
      </c>
      <c r="J68" s="54">
        <f>'Marketing Outside Toastmasters'!AI10</f>
        <v>0</v>
      </c>
      <c r="K68" s="54">
        <f>'Marketing Outside Toastmasters'!AJ10</f>
        <v>0</v>
      </c>
      <c r="L68" s="54">
        <f>'Marketing Outside Toastmasters'!AK10</f>
        <v>75</v>
      </c>
      <c r="M68" s="54">
        <f>'Marketing Outside Toastmasters'!AL10</f>
        <v>0</v>
      </c>
      <c r="N68" s="54">
        <f>'Marketing Outside Toastmasters'!AM10</f>
        <v>0</v>
      </c>
      <c r="O68" s="54">
        <f>'Marketing Outside Toastmasters'!AN10</f>
        <v>75</v>
      </c>
      <c r="P68" s="54">
        <f>'Marketing Outside Toastmasters'!AO10</f>
        <v>0</v>
      </c>
      <c r="Q68" s="54">
        <f>'Marketing Outside Toastmasters'!AP10</f>
        <v>0</v>
      </c>
      <c r="R68" s="54">
        <f>'Marketing Outside Toastmasters'!AQ10</f>
        <v>75</v>
      </c>
      <c r="S68" s="54">
        <f>'Marketing Outside Toastmasters'!AR10</f>
        <v>0</v>
      </c>
      <c r="T68" s="54">
        <f>'Marketing Outside Toastmasters'!AS10</f>
        <v>0</v>
      </c>
      <c r="U68" s="54">
        <f>'Marketing Outside Toastmasters'!AT10</f>
        <v>0</v>
      </c>
      <c r="V68" s="54">
        <f t="shared" si="1"/>
        <v>225</v>
      </c>
    </row>
    <row r="69" spans="1:22" x14ac:dyDescent="0.2">
      <c r="A69" s="46" t="str">
        <f>'Marketing Outside Toastmasters'!AA11</f>
        <v>Budget</v>
      </c>
      <c r="B69" s="46" t="str">
        <f>'Marketing Outside Toastmasters'!AB11</f>
        <v>7008-000000</v>
      </c>
      <c r="C69" s="46">
        <f>'Marketing Outside Toastmasters'!AC11</f>
        <v>500</v>
      </c>
      <c r="D69" s="53" t="str">
        <f>'Marketing Outside Toastmasters'!AD11</f>
        <v>035</v>
      </c>
      <c r="E69" s="53"/>
      <c r="H69" s="46">
        <f>'Marketing Outside Toastmasters'!AG11</f>
        <v>110</v>
      </c>
      <c r="I69" s="46" t="str">
        <f>'Marketing Outside Toastmasters'!AH11</f>
        <v>USD</v>
      </c>
      <c r="J69" s="54">
        <f>'Marketing Outside Toastmasters'!AI11</f>
        <v>0</v>
      </c>
      <c r="K69" s="54">
        <f>'Marketing Outside Toastmasters'!AJ11</f>
        <v>0</v>
      </c>
      <c r="L69" s="54">
        <f>'Marketing Outside Toastmasters'!AK11</f>
        <v>0</v>
      </c>
      <c r="M69" s="54">
        <f>'Marketing Outside Toastmasters'!AL11</f>
        <v>180</v>
      </c>
      <c r="N69" s="54">
        <f>'Marketing Outside Toastmasters'!AM11</f>
        <v>0</v>
      </c>
      <c r="O69" s="54">
        <f>'Marketing Outside Toastmasters'!AN11</f>
        <v>0</v>
      </c>
      <c r="P69" s="54">
        <f>'Marketing Outside Toastmasters'!AO11</f>
        <v>0</v>
      </c>
      <c r="Q69" s="54">
        <f>'Marketing Outside Toastmasters'!AP11</f>
        <v>1300</v>
      </c>
      <c r="R69" s="54">
        <f>'Marketing Outside Toastmasters'!AQ11</f>
        <v>0</v>
      </c>
      <c r="S69" s="54">
        <f>'Marketing Outside Toastmasters'!AR11</f>
        <v>0</v>
      </c>
      <c r="T69" s="54">
        <f>'Marketing Outside Toastmasters'!AS11</f>
        <v>0</v>
      </c>
      <c r="U69" s="54">
        <f>'Marketing Outside Toastmasters'!AT11</f>
        <v>0</v>
      </c>
      <c r="V69" s="54">
        <f t="shared" si="1"/>
        <v>1480</v>
      </c>
    </row>
    <row r="70" spans="1:22" x14ac:dyDescent="0.2">
      <c r="A70" s="46" t="str">
        <f>'Marketing Outside Toastmasters'!AA12</f>
        <v>Budget</v>
      </c>
      <c r="B70" s="46" t="str">
        <f>'Marketing Outside Toastmasters'!AB12</f>
        <v>7010-000000</v>
      </c>
      <c r="C70" s="46">
        <f>'Marketing Outside Toastmasters'!AC12</f>
        <v>500</v>
      </c>
      <c r="D70" s="53" t="str">
        <f>'Marketing Outside Toastmasters'!AD12</f>
        <v>035</v>
      </c>
      <c r="E70" s="53"/>
      <c r="H70" s="46">
        <f>'Marketing Outside Toastmasters'!AG12</f>
        <v>110</v>
      </c>
      <c r="I70" s="46" t="str">
        <f>'Marketing Outside Toastmasters'!AH12</f>
        <v>USD</v>
      </c>
      <c r="J70" s="54">
        <f>'Marketing Outside Toastmasters'!AI12</f>
        <v>0</v>
      </c>
      <c r="K70" s="54">
        <f>'Marketing Outside Toastmasters'!AJ12</f>
        <v>0</v>
      </c>
      <c r="L70" s="54">
        <f>'Marketing Outside Toastmasters'!AK12</f>
        <v>0</v>
      </c>
      <c r="M70" s="54">
        <f>'Marketing Outside Toastmasters'!AL12</f>
        <v>0</v>
      </c>
      <c r="N70" s="54">
        <f>'Marketing Outside Toastmasters'!AM12</f>
        <v>0</v>
      </c>
      <c r="O70" s="54">
        <f>'Marketing Outside Toastmasters'!AN12</f>
        <v>0</v>
      </c>
      <c r="P70" s="54">
        <f>'Marketing Outside Toastmasters'!AO12</f>
        <v>0</v>
      </c>
      <c r="Q70" s="54">
        <f>'Marketing Outside Toastmasters'!AP12</f>
        <v>0</v>
      </c>
      <c r="R70" s="54">
        <f>'Marketing Outside Toastmasters'!AQ12</f>
        <v>0</v>
      </c>
      <c r="S70" s="54">
        <f>'Marketing Outside Toastmasters'!AR12</f>
        <v>0</v>
      </c>
      <c r="T70" s="54">
        <f>'Marketing Outside Toastmasters'!AS12</f>
        <v>0</v>
      </c>
      <c r="U70" s="54">
        <f>'Marketing Outside Toastmasters'!AT12</f>
        <v>0</v>
      </c>
      <c r="V70" s="54">
        <f t="shared" si="1"/>
        <v>0</v>
      </c>
    </row>
    <row r="71" spans="1:22" x14ac:dyDescent="0.2">
      <c r="A71" s="46" t="str">
        <f>'Marketing Outside Toastmasters'!AA13</f>
        <v>Budget</v>
      </c>
      <c r="B71" s="46" t="str">
        <f>'Marketing Outside Toastmasters'!AB13</f>
        <v>7012-000000</v>
      </c>
      <c r="C71" s="46">
        <f>'Marketing Outside Toastmasters'!AC13</f>
        <v>500</v>
      </c>
      <c r="D71" s="53" t="str">
        <f>'Marketing Outside Toastmasters'!AD13</f>
        <v>035</v>
      </c>
      <c r="E71" s="53"/>
      <c r="H71" s="46">
        <f>'Marketing Outside Toastmasters'!AG13</f>
        <v>110</v>
      </c>
      <c r="I71" s="46" t="str">
        <f>'Marketing Outside Toastmasters'!AH13</f>
        <v>USD</v>
      </c>
      <c r="J71" s="54">
        <f>'Marketing Outside Toastmasters'!AI13</f>
        <v>0</v>
      </c>
      <c r="K71" s="54">
        <f>'Marketing Outside Toastmasters'!AJ13</f>
        <v>0</v>
      </c>
      <c r="L71" s="54">
        <f>'Marketing Outside Toastmasters'!AK13</f>
        <v>0</v>
      </c>
      <c r="M71" s="54">
        <f>'Marketing Outside Toastmasters'!AL13</f>
        <v>0</v>
      </c>
      <c r="N71" s="54">
        <f>'Marketing Outside Toastmasters'!AM13</f>
        <v>0</v>
      </c>
      <c r="O71" s="54">
        <f>'Marketing Outside Toastmasters'!AN13</f>
        <v>0</v>
      </c>
      <c r="P71" s="54">
        <f>'Marketing Outside Toastmasters'!AO13</f>
        <v>0</v>
      </c>
      <c r="Q71" s="54">
        <f>'Marketing Outside Toastmasters'!AP13</f>
        <v>0</v>
      </c>
      <c r="R71" s="54">
        <f>'Marketing Outside Toastmasters'!AQ13</f>
        <v>0</v>
      </c>
      <c r="S71" s="54">
        <f>'Marketing Outside Toastmasters'!AR13</f>
        <v>0</v>
      </c>
      <c r="T71" s="54">
        <f>'Marketing Outside Toastmasters'!AS13</f>
        <v>0</v>
      </c>
      <c r="U71" s="54">
        <f>'Marketing Outside Toastmasters'!AT13</f>
        <v>0</v>
      </c>
      <c r="V71" s="54">
        <f t="shared" si="1"/>
        <v>0</v>
      </c>
    </row>
    <row r="72" spans="1:22" x14ac:dyDescent="0.2">
      <c r="A72" s="46" t="str">
        <f>'Marketing Outside Toastmasters'!AA14</f>
        <v>Budget</v>
      </c>
      <c r="B72" s="46" t="str">
        <f>'Marketing Outside Toastmasters'!AB14</f>
        <v>7036-000000</v>
      </c>
      <c r="C72" s="46">
        <f>'Marketing Outside Toastmasters'!AC14</f>
        <v>500</v>
      </c>
      <c r="D72" s="53" t="str">
        <f>'Marketing Outside Toastmasters'!AD14</f>
        <v>035</v>
      </c>
      <c r="E72" s="53"/>
      <c r="H72" s="46">
        <f>'Marketing Outside Toastmasters'!AG14</f>
        <v>110</v>
      </c>
      <c r="I72" s="46" t="str">
        <f>'Marketing Outside Toastmasters'!AH14</f>
        <v>USD</v>
      </c>
      <c r="J72" s="54">
        <f>'Marketing Outside Toastmasters'!AI14</f>
        <v>0</v>
      </c>
      <c r="K72" s="54">
        <f>'Marketing Outside Toastmasters'!AJ14</f>
        <v>0</v>
      </c>
      <c r="L72" s="54">
        <f>'Marketing Outside Toastmasters'!AK14</f>
        <v>150</v>
      </c>
      <c r="M72" s="54">
        <f>'Marketing Outside Toastmasters'!AL14</f>
        <v>150</v>
      </c>
      <c r="N72" s="54">
        <f>'Marketing Outside Toastmasters'!AM14</f>
        <v>150</v>
      </c>
      <c r="O72" s="54">
        <f>'Marketing Outside Toastmasters'!AN14</f>
        <v>150</v>
      </c>
      <c r="P72" s="54">
        <f>'Marketing Outside Toastmasters'!AO14</f>
        <v>150</v>
      </c>
      <c r="Q72" s="54">
        <f>'Marketing Outside Toastmasters'!AP14</f>
        <v>150</v>
      </c>
      <c r="R72" s="54">
        <f>'Marketing Outside Toastmasters'!AQ14</f>
        <v>150</v>
      </c>
      <c r="S72" s="54">
        <f>'Marketing Outside Toastmasters'!AR14</f>
        <v>150</v>
      </c>
      <c r="T72" s="54">
        <f>'Marketing Outside Toastmasters'!AS14</f>
        <v>150</v>
      </c>
      <c r="U72" s="54">
        <f>'Marketing Outside Toastmasters'!AT14</f>
        <v>130</v>
      </c>
      <c r="V72" s="54">
        <f t="shared" si="1"/>
        <v>1480</v>
      </c>
    </row>
    <row r="73" spans="1:22" x14ac:dyDescent="0.2">
      <c r="A73" s="46" t="str">
        <f>'Marketing Outside Toastmasters'!AA15</f>
        <v>Budget</v>
      </c>
      <c r="B73" s="46" t="str">
        <f>'Marketing Outside Toastmasters'!AB15</f>
        <v>7044-000000</v>
      </c>
      <c r="C73" s="46">
        <f>'Marketing Outside Toastmasters'!AC15</f>
        <v>500</v>
      </c>
      <c r="D73" s="53" t="str">
        <f>'Marketing Outside Toastmasters'!AD15</f>
        <v>035</v>
      </c>
      <c r="E73" s="53"/>
      <c r="H73" s="46">
        <f>'Marketing Outside Toastmasters'!AG15</f>
        <v>110</v>
      </c>
      <c r="I73" s="46" t="str">
        <f>'Marketing Outside Toastmasters'!AH15</f>
        <v>USD</v>
      </c>
      <c r="J73" s="54">
        <f>'Marketing Outside Toastmasters'!AI15</f>
        <v>0</v>
      </c>
      <c r="K73" s="54">
        <f>'Marketing Outside Toastmasters'!AJ15</f>
        <v>0</v>
      </c>
      <c r="L73" s="54">
        <f>'Marketing Outside Toastmasters'!AK15</f>
        <v>0</v>
      </c>
      <c r="M73" s="54">
        <f>'Marketing Outside Toastmasters'!AL15</f>
        <v>0</v>
      </c>
      <c r="N73" s="54">
        <f>'Marketing Outside Toastmasters'!AM15</f>
        <v>0</v>
      </c>
      <c r="O73" s="54">
        <f>'Marketing Outside Toastmasters'!AN15</f>
        <v>0</v>
      </c>
      <c r="P73" s="54">
        <f>'Marketing Outside Toastmasters'!AO15</f>
        <v>0</v>
      </c>
      <c r="Q73" s="54">
        <f>'Marketing Outside Toastmasters'!AP15</f>
        <v>0</v>
      </c>
      <c r="R73" s="54">
        <f>'Marketing Outside Toastmasters'!AQ15</f>
        <v>0</v>
      </c>
      <c r="S73" s="54">
        <f>'Marketing Outside Toastmasters'!AR15</f>
        <v>0</v>
      </c>
      <c r="T73" s="54">
        <f>'Marketing Outside Toastmasters'!AS15</f>
        <v>0</v>
      </c>
      <c r="U73" s="54">
        <f>'Marketing Outside Toastmasters'!AT15</f>
        <v>0</v>
      </c>
      <c r="V73" s="54">
        <f t="shared" si="1"/>
        <v>0</v>
      </c>
    </row>
    <row r="74" spans="1:22" x14ac:dyDescent="0.2">
      <c r="A74" s="46" t="str">
        <f>'Marketing Outside Toastmasters'!AA16</f>
        <v>Budget</v>
      </c>
      <c r="B74" s="46" t="str">
        <f>'Marketing Outside Toastmasters'!AB16</f>
        <v>7082-000000</v>
      </c>
      <c r="C74" s="46">
        <f>'Marketing Outside Toastmasters'!AC16</f>
        <v>500</v>
      </c>
      <c r="D74" s="53" t="str">
        <f>'Marketing Outside Toastmasters'!AD16</f>
        <v>035</v>
      </c>
      <c r="E74" s="53"/>
      <c r="H74" s="46">
        <f>'Marketing Outside Toastmasters'!AG16</f>
        <v>110</v>
      </c>
      <c r="I74" s="46" t="str">
        <f>'Marketing Outside Toastmasters'!AH16</f>
        <v>USD</v>
      </c>
      <c r="J74" s="54">
        <f>'Marketing Outside Toastmasters'!AI16</f>
        <v>0</v>
      </c>
      <c r="K74" s="54">
        <f>'Marketing Outside Toastmasters'!AJ16</f>
        <v>0</v>
      </c>
      <c r="L74" s="54">
        <f>'Marketing Outside Toastmasters'!AK16</f>
        <v>0</v>
      </c>
      <c r="M74" s="54">
        <f>'Marketing Outside Toastmasters'!AL16</f>
        <v>0</v>
      </c>
      <c r="N74" s="54">
        <f>'Marketing Outside Toastmasters'!AM16</f>
        <v>0</v>
      </c>
      <c r="O74" s="54">
        <f>'Marketing Outside Toastmasters'!AN16</f>
        <v>0</v>
      </c>
      <c r="P74" s="54">
        <f>'Marketing Outside Toastmasters'!AO16</f>
        <v>0</v>
      </c>
      <c r="Q74" s="54">
        <f>'Marketing Outside Toastmasters'!AP16</f>
        <v>0</v>
      </c>
      <c r="R74" s="54">
        <f>'Marketing Outside Toastmasters'!AQ16</f>
        <v>0</v>
      </c>
      <c r="S74" s="54">
        <f>'Marketing Outside Toastmasters'!AR16</f>
        <v>0</v>
      </c>
      <c r="T74" s="54">
        <f>'Marketing Outside Toastmasters'!AS16</f>
        <v>0</v>
      </c>
      <c r="U74" s="54">
        <f>'Marketing Outside Toastmasters'!AT16</f>
        <v>0</v>
      </c>
      <c r="V74" s="54">
        <f t="shared" si="1"/>
        <v>0</v>
      </c>
    </row>
    <row r="75" spans="1:22" x14ac:dyDescent="0.2">
      <c r="A75" s="46" t="str">
        <f>'Marketing Outside Toastmasters'!AA17</f>
        <v>Budget</v>
      </c>
      <c r="B75" s="46" t="str">
        <f>'Marketing Outside Toastmasters'!AB17</f>
        <v/>
      </c>
      <c r="C75" s="46">
        <f>'Marketing Outside Toastmasters'!AC17</f>
        <v>500</v>
      </c>
      <c r="D75" s="53" t="str">
        <f>'Marketing Outside Toastmasters'!AD17</f>
        <v>035</v>
      </c>
      <c r="E75" s="53"/>
      <c r="H75" s="46">
        <f>'Marketing Outside Toastmasters'!AG17</f>
        <v>110</v>
      </c>
      <c r="I75" s="46" t="str">
        <f>'Marketing Outside Toastmasters'!AH17</f>
        <v>USD</v>
      </c>
      <c r="J75" s="54">
        <f>'Marketing Outside Toastmasters'!AI17</f>
        <v>0</v>
      </c>
      <c r="K75" s="54">
        <f>'Marketing Outside Toastmasters'!AJ17</f>
        <v>0</v>
      </c>
      <c r="L75" s="54">
        <f>'Marketing Outside Toastmasters'!AK17</f>
        <v>0</v>
      </c>
      <c r="M75" s="54">
        <f>'Marketing Outside Toastmasters'!AL17</f>
        <v>0</v>
      </c>
      <c r="N75" s="54">
        <f>'Marketing Outside Toastmasters'!AM17</f>
        <v>0</v>
      </c>
      <c r="O75" s="54">
        <f>'Marketing Outside Toastmasters'!AN17</f>
        <v>0</v>
      </c>
      <c r="P75" s="54">
        <f>'Marketing Outside Toastmasters'!AO17</f>
        <v>0</v>
      </c>
      <c r="Q75" s="54">
        <f>'Marketing Outside Toastmasters'!AP17</f>
        <v>0</v>
      </c>
      <c r="R75" s="54">
        <f>'Marketing Outside Toastmasters'!AQ17</f>
        <v>0</v>
      </c>
      <c r="S75" s="54">
        <f>'Marketing Outside Toastmasters'!AR17</f>
        <v>0</v>
      </c>
      <c r="T75" s="54">
        <f>'Marketing Outside Toastmasters'!AS17</f>
        <v>0</v>
      </c>
      <c r="U75" s="54">
        <f>'Marketing Outside Toastmasters'!AT17</f>
        <v>0</v>
      </c>
      <c r="V75" s="54">
        <f t="shared" si="1"/>
        <v>0</v>
      </c>
    </row>
    <row r="76" spans="1:22" x14ac:dyDescent="0.2">
      <c r="A76" s="46" t="str">
        <f>'Marketing Outside Toastmasters'!AA18</f>
        <v>Budget</v>
      </c>
      <c r="B76" s="46" t="str">
        <f>'Marketing Outside Toastmasters'!AB18</f>
        <v/>
      </c>
      <c r="C76" s="46">
        <f>'Marketing Outside Toastmasters'!AC18</f>
        <v>500</v>
      </c>
      <c r="D76" s="53" t="str">
        <f>'Marketing Outside Toastmasters'!AD18</f>
        <v>035</v>
      </c>
      <c r="E76" s="53"/>
      <c r="H76" s="46">
        <f>'Marketing Outside Toastmasters'!AG18</f>
        <v>110</v>
      </c>
      <c r="I76" s="46" t="str">
        <f>'Marketing Outside Toastmasters'!AH18</f>
        <v>USD</v>
      </c>
      <c r="J76" s="54">
        <f>'Marketing Outside Toastmasters'!AI18</f>
        <v>0</v>
      </c>
      <c r="K76" s="54">
        <f>'Marketing Outside Toastmasters'!AJ18</f>
        <v>0</v>
      </c>
      <c r="L76" s="54">
        <f>'Marketing Outside Toastmasters'!AK18</f>
        <v>0</v>
      </c>
      <c r="M76" s="54">
        <f>'Marketing Outside Toastmasters'!AL18</f>
        <v>0</v>
      </c>
      <c r="N76" s="54">
        <f>'Marketing Outside Toastmasters'!AM18</f>
        <v>0</v>
      </c>
      <c r="O76" s="54">
        <f>'Marketing Outside Toastmasters'!AN18</f>
        <v>0</v>
      </c>
      <c r="P76" s="54">
        <f>'Marketing Outside Toastmasters'!AO18</f>
        <v>0</v>
      </c>
      <c r="Q76" s="54">
        <f>'Marketing Outside Toastmasters'!AP18</f>
        <v>0</v>
      </c>
      <c r="R76" s="54">
        <f>'Marketing Outside Toastmasters'!AQ18</f>
        <v>0</v>
      </c>
      <c r="S76" s="54">
        <f>'Marketing Outside Toastmasters'!AR18</f>
        <v>0</v>
      </c>
      <c r="T76" s="54">
        <f>'Marketing Outside Toastmasters'!AS18</f>
        <v>0</v>
      </c>
      <c r="U76" s="54">
        <f>'Marketing Outside Toastmasters'!AT18</f>
        <v>0</v>
      </c>
      <c r="V76" s="54">
        <f t="shared" si="1"/>
        <v>0</v>
      </c>
    </row>
    <row r="77" spans="1:22" x14ac:dyDescent="0.2">
      <c r="A77" s="46" t="str">
        <f>'Marketing Outside Toastmasters'!AA19</f>
        <v>Budget</v>
      </c>
      <c r="B77" s="46" t="str">
        <f>'Marketing Outside Toastmasters'!AB19</f>
        <v/>
      </c>
      <c r="C77" s="46">
        <f>'Marketing Outside Toastmasters'!AC19</f>
        <v>500</v>
      </c>
      <c r="D77" s="53" t="str">
        <f>'Marketing Outside Toastmasters'!AD19</f>
        <v>035</v>
      </c>
      <c r="E77" s="53"/>
      <c r="H77" s="46">
        <f>'Marketing Outside Toastmasters'!AG19</f>
        <v>110</v>
      </c>
      <c r="I77" s="46" t="str">
        <f>'Marketing Outside Toastmasters'!AH19</f>
        <v>USD</v>
      </c>
      <c r="J77" s="54">
        <f>'Marketing Outside Toastmasters'!AI19</f>
        <v>0</v>
      </c>
      <c r="K77" s="54">
        <f>'Marketing Outside Toastmasters'!AJ19</f>
        <v>0</v>
      </c>
      <c r="L77" s="54">
        <f>'Marketing Outside Toastmasters'!AK19</f>
        <v>0</v>
      </c>
      <c r="M77" s="54">
        <f>'Marketing Outside Toastmasters'!AL19</f>
        <v>0</v>
      </c>
      <c r="N77" s="54">
        <f>'Marketing Outside Toastmasters'!AM19</f>
        <v>0</v>
      </c>
      <c r="O77" s="54">
        <f>'Marketing Outside Toastmasters'!AN19</f>
        <v>0</v>
      </c>
      <c r="P77" s="54">
        <f>'Marketing Outside Toastmasters'!AO19</f>
        <v>0</v>
      </c>
      <c r="Q77" s="54">
        <f>'Marketing Outside Toastmasters'!AP19</f>
        <v>0</v>
      </c>
      <c r="R77" s="54">
        <f>'Marketing Outside Toastmasters'!AQ19</f>
        <v>0</v>
      </c>
      <c r="S77" s="54">
        <f>'Marketing Outside Toastmasters'!AR19</f>
        <v>0</v>
      </c>
      <c r="T77" s="54">
        <f>'Marketing Outside Toastmasters'!AS19</f>
        <v>0</v>
      </c>
      <c r="U77" s="54">
        <f>'Marketing Outside Toastmasters'!AT19</f>
        <v>0</v>
      </c>
      <c r="V77" s="54">
        <f t="shared" si="1"/>
        <v>0</v>
      </c>
    </row>
    <row r="78" spans="1:22" x14ac:dyDescent="0.2">
      <c r="A78" s="46" t="str">
        <f>Recognition!AA10</f>
        <v>Budget</v>
      </c>
      <c r="B78" s="46" t="str">
        <f>Recognition!AB10</f>
        <v>7006-000000</v>
      </c>
      <c r="C78" s="46">
        <f>Recognition!AC10</f>
        <v>570</v>
      </c>
      <c r="D78" s="46" t="str">
        <f>Recognition!AD10</f>
        <v>035</v>
      </c>
      <c r="E78" s="53"/>
      <c r="H78" s="46">
        <f>Recognition!AG10</f>
        <v>110</v>
      </c>
      <c r="I78" s="46" t="str">
        <f>Recognition!AH10</f>
        <v>USD</v>
      </c>
      <c r="J78" s="54">
        <f>Recognition!AI10</f>
        <v>0</v>
      </c>
      <c r="K78" s="54">
        <f>Recognition!AJ10</f>
        <v>0</v>
      </c>
      <c r="L78" s="54">
        <f>Recognition!AK10</f>
        <v>0</v>
      </c>
      <c r="M78" s="54">
        <f>Recognition!AL10</f>
        <v>0</v>
      </c>
      <c r="N78" s="54">
        <f>Recognition!AM10</f>
        <v>0</v>
      </c>
      <c r="O78" s="54">
        <f>Recognition!AN10</f>
        <v>0</v>
      </c>
      <c r="P78" s="54">
        <f>Recognition!AO10</f>
        <v>0</v>
      </c>
      <c r="Q78" s="54">
        <f>Recognition!AP10</f>
        <v>0</v>
      </c>
      <c r="R78" s="54">
        <f>Recognition!AQ10</f>
        <v>0</v>
      </c>
      <c r="S78" s="54">
        <f>Recognition!AR10</f>
        <v>0</v>
      </c>
      <c r="T78" s="54">
        <f>Recognition!AS10</f>
        <v>0</v>
      </c>
      <c r="U78" s="54">
        <f>Recognition!AT10</f>
        <v>0</v>
      </c>
      <c r="V78" s="54">
        <f t="shared" si="1"/>
        <v>0</v>
      </c>
    </row>
    <row r="79" spans="1:22" x14ac:dyDescent="0.2">
      <c r="A79" s="46" t="str">
        <f>Recognition!AA11</f>
        <v>Budget</v>
      </c>
      <c r="B79" s="46" t="str">
        <f>Recognition!AB11</f>
        <v>7008-000000</v>
      </c>
      <c r="C79" s="46">
        <f>Recognition!AC11</f>
        <v>570</v>
      </c>
      <c r="D79" s="46" t="str">
        <f>Recognition!AD11</f>
        <v>035</v>
      </c>
      <c r="E79" s="53"/>
      <c r="H79" s="46">
        <f>Recognition!AG11</f>
        <v>110</v>
      </c>
      <c r="I79" s="46" t="str">
        <f>Recognition!AH11</f>
        <v>USD</v>
      </c>
      <c r="J79" s="54">
        <f>Recognition!AI11</f>
        <v>0</v>
      </c>
      <c r="K79" s="54">
        <f>Recognition!AJ11</f>
        <v>0</v>
      </c>
      <c r="L79" s="54">
        <f>Recognition!AK11</f>
        <v>0</v>
      </c>
      <c r="M79" s="54">
        <f>Recognition!AL11</f>
        <v>0</v>
      </c>
      <c r="N79" s="54">
        <f>Recognition!AM11</f>
        <v>0</v>
      </c>
      <c r="O79" s="54">
        <f>Recognition!AN11</f>
        <v>0</v>
      </c>
      <c r="P79" s="54">
        <f>Recognition!AO11</f>
        <v>0</v>
      </c>
      <c r="Q79" s="54">
        <f>Recognition!AP11</f>
        <v>0</v>
      </c>
      <c r="R79" s="54">
        <f>Recognition!AQ11</f>
        <v>0</v>
      </c>
      <c r="S79" s="54">
        <f>Recognition!AR11</f>
        <v>0</v>
      </c>
      <c r="T79" s="54">
        <f>Recognition!AS11</f>
        <v>0</v>
      </c>
      <c r="U79" s="54">
        <f>Recognition!AT11</f>
        <v>0</v>
      </c>
      <c r="V79" s="54">
        <f t="shared" si="1"/>
        <v>0</v>
      </c>
    </row>
    <row r="80" spans="1:22" x14ac:dyDescent="0.2">
      <c r="A80" s="46" t="str">
        <f>Recognition!AA12</f>
        <v>Budget</v>
      </c>
      <c r="B80" s="46" t="str">
        <f>Recognition!AB12</f>
        <v>7010-000000</v>
      </c>
      <c r="C80" s="46">
        <f>Recognition!AC12</f>
        <v>570</v>
      </c>
      <c r="D80" s="46" t="str">
        <f>Recognition!AD12</f>
        <v>035</v>
      </c>
      <c r="E80" s="53"/>
      <c r="H80" s="46">
        <f>Recognition!AG12</f>
        <v>110</v>
      </c>
      <c r="I80" s="46" t="str">
        <f>Recognition!AH12</f>
        <v>USD</v>
      </c>
      <c r="J80" s="54">
        <f>Recognition!AI12</f>
        <v>0</v>
      </c>
      <c r="K80" s="54">
        <f>Recognition!AJ12</f>
        <v>0</v>
      </c>
      <c r="L80" s="54">
        <f>Recognition!AK12</f>
        <v>0</v>
      </c>
      <c r="M80" s="54">
        <f>Recognition!AL12</f>
        <v>0</v>
      </c>
      <c r="N80" s="54">
        <f>Recognition!AM12</f>
        <v>0</v>
      </c>
      <c r="O80" s="54">
        <f>Recognition!AN12</f>
        <v>0</v>
      </c>
      <c r="P80" s="54">
        <f>Recognition!AO12</f>
        <v>0</v>
      </c>
      <c r="Q80" s="54">
        <f>Recognition!AP12</f>
        <v>0</v>
      </c>
      <c r="R80" s="54">
        <f>Recognition!AQ12</f>
        <v>0</v>
      </c>
      <c r="S80" s="54">
        <f>Recognition!AR12</f>
        <v>0</v>
      </c>
      <c r="T80" s="54">
        <f>Recognition!AS12</f>
        <v>0</v>
      </c>
      <c r="U80" s="54">
        <f>Recognition!AT12</f>
        <v>0</v>
      </c>
      <c r="V80" s="54">
        <f t="shared" si="1"/>
        <v>0</v>
      </c>
    </row>
    <row r="81" spans="1:22" x14ac:dyDescent="0.2">
      <c r="A81" s="46" t="str">
        <f>Recognition!AA13</f>
        <v>Budget</v>
      </c>
      <c r="B81" s="46" t="str">
        <f>Recognition!AB13</f>
        <v>7012-000000</v>
      </c>
      <c r="C81" s="46">
        <f>Recognition!AC13</f>
        <v>570</v>
      </c>
      <c r="D81" s="46" t="str">
        <f>Recognition!AD13</f>
        <v>035</v>
      </c>
      <c r="E81" s="53"/>
      <c r="H81" s="46">
        <f>Recognition!AG13</f>
        <v>110</v>
      </c>
      <c r="I81" s="46" t="str">
        <f>Recognition!AH13</f>
        <v>USD</v>
      </c>
      <c r="J81" s="54">
        <f>Recognition!AI13</f>
        <v>0</v>
      </c>
      <c r="K81" s="54">
        <f>Recognition!AJ13</f>
        <v>0</v>
      </c>
      <c r="L81" s="54">
        <f>Recognition!AK13</f>
        <v>0</v>
      </c>
      <c r="M81" s="54">
        <f>Recognition!AL13</f>
        <v>0</v>
      </c>
      <c r="N81" s="54">
        <f>Recognition!AM13</f>
        <v>0</v>
      </c>
      <c r="O81" s="54">
        <f>Recognition!AN13</f>
        <v>0</v>
      </c>
      <c r="P81" s="54">
        <f>Recognition!AO13</f>
        <v>0</v>
      </c>
      <c r="Q81" s="54">
        <f>Recognition!AP13</f>
        <v>0</v>
      </c>
      <c r="R81" s="54">
        <f>Recognition!AQ13</f>
        <v>0</v>
      </c>
      <c r="S81" s="54">
        <f>Recognition!AR13</f>
        <v>0</v>
      </c>
      <c r="T81" s="54">
        <f>Recognition!AS13</f>
        <v>0</v>
      </c>
      <c r="U81" s="54">
        <f>Recognition!AT13</f>
        <v>0</v>
      </c>
      <c r="V81" s="54">
        <f t="shared" si="1"/>
        <v>0</v>
      </c>
    </row>
    <row r="82" spans="1:22" x14ac:dyDescent="0.2">
      <c r="A82" s="46" t="str">
        <f>Recognition!AA14</f>
        <v>Budget</v>
      </c>
      <c r="B82" s="46" t="str">
        <f>Recognition!AB14</f>
        <v>7036-000000</v>
      </c>
      <c r="C82" s="46">
        <f>Recognition!AC14</f>
        <v>570</v>
      </c>
      <c r="D82" s="46" t="str">
        <f>Recognition!AD14</f>
        <v>035</v>
      </c>
      <c r="E82" s="53"/>
      <c r="H82" s="46">
        <f>Recognition!AG14</f>
        <v>110</v>
      </c>
      <c r="I82" s="46" t="str">
        <f>Recognition!AH14</f>
        <v>USD</v>
      </c>
      <c r="J82" s="54">
        <f>Recognition!AI14</f>
        <v>0</v>
      </c>
      <c r="K82" s="54">
        <f>Recognition!AJ14</f>
        <v>0</v>
      </c>
      <c r="L82" s="54">
        <f>Recognition!AK14</f>
        <v>0</v>
      </c>
      <c r="M82" s="54">
        <f>Recognition!AL14</f>
        <v>0</v>
      </c>
      <c r="N82" s="54">
        <f>Recognition!AM14</f>
        <v>0</v>
      </c>
      <c r="O82" s="54">
        <f>Recognition!AN14</f>
        <v>0</v>
      </c>
      <c r="P82" s="54">
        <f>Recognition!AO14</f>
        <v>0</v>
      </c>
      <c r="Q82" s="54">
        <f>Recognition!AP14</f>
        <v>0</v>
      </c>
      <c r="R82" s="54">
        <f>Recognition!AQ14</f>
        <v>0</v>
      </c>
      <c r="S82" s="54">
        <f>Recognition!AR14</f>
        <v>0</v>
      </c>
      <c r="T82" s="54">
        <f>Recognition!AS14</f>
        <v>0</v>
      </c>
      <c r="U82" s="54">
        <f>Recognition!AT14</f>
        <v>0</v>
      </c>
      <c r="V82" s="54">
        <f t="shared" si="1"/>
        <v>0</v>
      </c>
    </row>
    <row r="83" spans="1:22" x14ac:dyDescent="0.2">
      <c r="A83" s="46" t="str">
        <f>Recognition!AA15</f>
        <v>Budget</v>
      </c>
      <c r="B83" s="46" t="str">
        <f>Recognition!AB15</f>
        <v>7044-000000</v>
      </c>
      <c r="C83" s="46">
        <f>Recognition!AC15</f>
        <v>570</v>
      </c>
      <c r="D83" s="46" t="str">
        <f>Recognition!AD15</f>
        <v>035</v>
      </c>
      <c r="E83" s="53"/>
      <c r="H83" s="46">
        <f>Recognition!AG15</f>
        <v>110</v>
      </c>
      <c r="I83" s="46" t="str">
        <f>Recognition!AH15</f>
        <v>USD</v>
      </c>
      <c r="J83" s="54">
        <f>Recognition!AI15</f>
        <v>0</v>
      </c>
      <c r="K83" s="54">
        <f>Recognition!AJ15</f>
        <v>0</v>
      </c>
      <c r="L83" s="54">
        <f>Recognition!AK15</f>
        <v>0</v>
      </c>
      <c r="M83" s="54">
        <f>Recognition!AL15</f>
        <v>150</v>
      </c>
      <c r="N83" s="54">
        <f>Recognition!AM15</f>
        <v>0</v>
      </c>
      <c r="O83" s="54">
        <f>Recognition!AN15</f>
        <v>0</v>
      </c>
      <c r="P83" s="54">
        <f>Recognition!AO15</f>
        <v>0</v>
      </c>
      <c r="Q83" s="54">
        <f>Recognition!AP15</f>
        <v>0</v>
      </c>
      <c r="R83" s="54">
        <f>Recognition!AQ15</f>
        <v>0</v>
      </c>
      <c r="S83" s="54">
        <f>Recognition!AR15</f>
        <v>0</v>
      </c>
      <c r="T83" s="54">
        <f>Recognition!AS15</f>
        <v>0</v>
      </c>
      <c r="U83" s="54">
        <f>Recognition!AT15</f>
        <v>0</v>
      </c>
      <c r="V83" s="54">
        <f t="shared" si="1"/>
        <v>150</v>
      </c>
    </row>
    <row r="84" spans="1:22" x14ac:dyDescent="0.2">
      <c r="A84" s="46" t="str">
        <f>Recognition!AA16</f>
        <v>Budget</v>
      </c>
      <c r="B84" s="46" t="str">
        <f>Recognition!AB16</f>
        <v>7082-000000</v>
      </c>
      <c r="C84" s="46">
        <f>Recognition!AC16</f>
        <v>570</v>
      </c>
      <c r="D84" s="46" t="str">
        <f>Recognition!AD16</f>
        <v>035</v>
      </c>
      <c r="E84" s="53"/>
      <c r="H84" s="46">
        <f>Recognition!AG16</f>
        <v>110</v>
      </c>
      <c r="I84" s="46" t="str">
        <f>Recognition!AH16</f>
        <v>USD</v>
      </c>
      <c r="J84" s="54">
        <f>Recognition!AI16</f>
        <v>0</v>
      </c>
      <c r="K84" s="54">
        <f>Recognition!AJ16</f>
        <v>0</v>
      </c>
      <c r="L84" s="54">
        <f>Recognition!AK16</f>
        <v>0</v>
      </c>
      <c r="M84" s="54">
        <f>Recognition!AL16</f>
        <v>1550</v>
      </c>
      <c r="N84" s="54">
        <f>Recognition!AM16</f>
        <v>725</v>
      </c>
      <c r="O84" s="54">
        <f>Recognition!AN16</f>
        <v>0</v>
      </c>
      <c r="P84" s="54">
        <f>Recognition!AO16</f>
        <v>750</v>
      </c>
      <c r="Q84" s="54">
        <f>Recognition!AP16</f>
        <v>0</v>
      </c>
      <c r="R84" s="54">
        <f>Recognition!AQ16</f>
        <v>0</v>
      </c>
      <c r="S84" s="54">
        <f>Recognition!AR16</f>
        <v>0</v>
      </c>
      <c r="T84" s="54">
        <f>Recognition!AS16</f>
        <v>0</v>
      </c>
      <c r="U84" s="54">
        <f>Recognition!AT16</f>
        <v>0</v>
      </c>
      <c r="V84" s="54">
        <f t="shared" si="1"/>
        <v>3025</v>
      </c>
    </row>
    <row r="85" spans="1:22" x14ac:dyDescent="0.2">
      <c r="A85" s="46" t="str">
        <f>Recognition!AA17</f>
        <v>Budget</v>
      </c>
      <c r="B85" s="46" t="str">
        <f>Recognition!AB17</f>
        <v/>
      </c>
      <c r="C85" s="46">
        <f>Recognition!AC17</f>
        <v>570</v>
      </c>
      <c r="D85" s="46" t="str">
        <f>Recognition!AD17</f>
        <v>035</v>
      </c>
      <c r="E85" s="53"/>
      <c r="H85" s="46">
        <f>Recognition!AG17</f>
        <v>110</v>
      </c>
      <c r="I85" s="46" t="str">
        <f>Recognition!AH17</f>
        <v>USD</v>
      </c>
      <c r="J85" s="54">
        <f>Recognition!AI17</f>
        <v>0</v>
      </c>
      <c r="K85" s="54">
        <f>Recognition!AJ17</f>
        <v>0</v>
      </c>
      <c r="L85" s="54">
        <f>Recognition!AK17</f>
        <v>0</v>
      </c>
      <c r="M85" s="54">
        <f>Recognition!AL17</f>
        <v>0</v>
      </c>
      <c r="N85" s="54">
        <f>Recognition!AM17</f>
        <v>0</v>
      </c>
      <c r="O85" s="54">
        <f>Recognition!AN17</f>
        <v>0</v>
      </c>
      <c r="P85" s="54">
        <f>Recognition!AO17</f>
        <v>0</v>
      </c>
      <c r="Q85" s="54">
        <f>Recognition!AP17</f>
        <v>0</v>
      </c>
      <c r="R85" s="54">
        <f>Recognition!AQ17</f>
        <v>0</v>
      </c>
      <c r="S85" s="54">
        <f>Recognition!AR17</f>
        <v>0</v>
      </c>
      <c r="T85" s="54">
        <f>Recognition!AS17</f>
        <v>0</v>
      </c>
      <c r="U85" s="54">
        <f>Recognition!AT17</f>
        <v>0</v>
      </c>
      <c r="V85" s="54">
        <f t="shared" si="1"/>
        <v>0</v>
      </c>
    </row>
    <row r="86" spans="1:22" x14ac:dyDescent="0.2">
      <c r="A86" s="46" t="str">
        <f>Recognition!AA18</f>
        <v>Budget</v>
      </c>
      <c r="B86" s="46" t="str">
        <f>Recognition!AB18</f>
        <v/>
      </c>
      <c r="C86" s="46">
        <f>Recognition!AC18</f>
        <v>570</v>
      </c>
      <c r="D86" s="46" t="str">
        <f>Recognition!AD18</f>
        <v>035</v>
      </c>
      <c r="E86" s="53"/>
      <c r="H86" s="46">
        <f>Recognition!AG18</f>
        <v>110</v>
      </c>
      <c r="I86" s="46" t="str">
        <f>Recognition!AH18</f>
        <v>USD</v>
      </c>
      <c r="J86" s="54">
        <f>Recognition!AI18</f>
        <v>0</v>
      </c>
      <c r="K86" s="54">
        <f>Recognition!AJ18</f>
        <v>0</v>
      </c>
      <c r="L86" s="54">
        <f>Recognition!AK18</f>
        <v>0</v>
      </c>
      <c r="M86" s="54">
        <f>Recognition!AL18</f>
        <v>0</v>
      </c>
      <c r="N86" s="54">
        <f>Recognition!AM18</f>
        <v>0</v>
      </c>
      <c r="O86" s="54">
        <f>Recognition!AN18</f>
        <v>0</v>
      </c>
      <c r="P86" s="54">
        <f>Recognition!AO18</f>
        <v>0</v>
      </c>
      <c r="Q86" s="54">
        <f>Recognition!AP18</f>
        <v>0</v>
      </c>
      <c r="R86" s="54">
        <f>Recognition!AQ18</f>
        <v>0</v>
      </c>
      <c r="S86" s="54">
        <f>Recognition!AR18</f>
        <v>0</v>
      </c>
      <c r="T86" s="54">
        <f>Recognition!AS18</f>
        <v>0</v>
      </c>
      <c r="U86" s="54">
        <f>Recognition!AT18</f>
        <v>0</v>
      </c>
      <c r="V86" s="54">
        <f t="shared" si="1"/>
        <v>0</v>
      </c>
    </row>
    <row r="87" spans="1:22" x14ac:dyDescent="0.2">
      <c r="A87" s="46" t="str">
        <f>Recognition!AA19</f>
        <v>Budget</v>
      </c>
      <c r="B87" s="46" t="str">
        <f>Recognition!AB19</f>
        <v/>
      </c>
      <c r="C87" s="46">
        <f>Recognition!AC19</f>
        <v>570</v>
      </c>
      <c r="D87" s="46" t="str">
        <f>Recognition!AD19</f>
        <v>035</v>
      </c>
      <c r="E87" s="53"/>
      <c r="H87" s="46">
        <f>Recognition!AG19</f>
        <v>110</v>
      </c>
      <c r="I87" s="46" t="str">
        <f>Recognition!AH19</f>
        <v>USD</v>
      </c>
      <c r="J87" s="54">
        <f>Recognition!AI19</f>
        <v>0</v>
      </c>
      <c r="K87" s="54">
        <f>Recognition!AJ19</f>
        <v>0</v>
      </c>
      <c r="L87" s="54">
        <f>Recognition!AK19</f>
        <v>0</v>
      </c>
      <c r="M87" s="54">
        <f>Recognition!AL19</f>
        <v>0</v>
      </c>
      <c r="N87" s="54">
        <f>Recognition!AM19</f>
        <v>0</v>
      </c>
      <c r="O87" s="54">
        <f>Recognition!AN19</f>
        <v>0</v>
      </c>
      <c r="P87" s="54">
        <f>Recognition!AO19</f>
        <v>0</v>
      </c>
      <c r="Q87" s="54">
        <f>Recognition!AP19</f>
        <v>0</v>
      </c>
      <c r="R87" s="54">
        <f>Recognition!AQ19</f>
        <v>0</v>
      </c>
      <c r="S87" s="54">
        <f>Recognition!AR19</f>
        <v>0</v>
      </c>
      <c r="T87" s="54">
        <f>Recognition!AS19</f>
        <v>0</v>
      </c>
      <c r="U87" s="54">
        <f>Recognition!AT19</f>
        <v>0</v>
      </c>
      <c r="V87" s="54">
        <f t="shared" si="1"/>
        <v>0</v>
      </c>
    </row>
    <row r="88" spans="1:22" x14ac:dyDescent="0.2">
      <c r="A88" s="46" t="str">
        <f>Recognition!AA23</f>
        <v>Budget</v>
      </c>
      <c r="B88" s="46" t="str">
        <f>Recognition!AB23</f>
        <v>7006-000000</v>
      </c>
      <c r="C88" s="46">
        <f>Recognition!AC23</f>
        <v>571</v>
      </c>
      <c r="D88" s="46" t="str">
        <f>Recognition!AD23</f>
        <v>035</v>
      </c>
      <c r="E88" s="53"/>
      <c r="H88" s="46">
        <f>Recognition!AG23</f>
        <v>110</v>
      </c>
      <c r="I88" s="46" t="str">
        <f>Recognition!AH23</f>
        <v>USD</v>
      </c>
      <c r="J88" s="54">
        <f>Recognition!AI23</f>
        <v>0</v>
      </c>
      <c r="K88" s="54">
        <f>Recognition!AJ23</f>
        <v>0</v>
      </c>
      <c r="L88" s="54">
        <f>Recognition!AK23</f>
        <v>0</v>
      </c>
      <c r="M88" s="54">
        <f>Recognition!AL23</f>
        <v>0</v>
      </c>
      <c r="N88" s="54">
        <f>Recognition!AM23</f>
        <v>0</v>
      </c>
      <c r="O88" s="54">
        <f>Recognition!AN23</f>
        <v>0</v>
      </c>
      <c r="P88" s="54">
        <f>Recognition!AO23</f>
        <v>0</v>
      </c>
      <c r="Q88" s="54">
        <f>Recognition!AP23</f>
        <v>0</v>
      </c>
      <c r="R88" s="54">
        <f>Recognition!AQ23</f>
        <v>0</v>
      </c>
      <c r="S88" s="54">
        <f>Recognition!AR23</f>
        <v>0</v>
      </c>
      <c r="T88" s="54">
        <f>Recognition!AS23</f>
        <v>0</v>
      </c>
      <c r="U88" s="54">
        <f>Recognition!AT23</f>
        <v>0</v>
      </c>
      <c r="V88" s="54">
        <f t="shared" si="1"/>
        <v>0</v>
      </c>
    </row>
    <row r="89" spans="1:22" x14ac:dyDescent="0.2">
      <c r="A89" s="46" t="str">
        <f>Recognition!AA24</f>
        <v>Budget</v>
      </c>
      <c r="B89" s="46" t="str">
        <f>Recognition!AB24</f>
        <v>7008-000000</v>
      </c>
      <c r="C89" s="46">
        <f>Recognition!AC24</f>
        <v>571</v>
      </c>
      <c r="D89" s="46" t="str">
        <f>Recognition!AD24</f>
        <v>035</v>
      </c>
      <c r="E89" s="53"/>
      <c r="H89" s="46">
        <f>Recognition!AG24</f>
        <v>110</v>
      </c>
      <c r="I89" s="46" t="str">
        <f>Recognition!AH24</f>
        <v>USD</v>
      </c>
      <c r="J89" s="54">
        <f>Recognition!AI24</f>
        <v>0</v>
      </c>
      <c r="K89" s="54">
        <f>Recognition!AJ24</f>
        <v>0</v>
      </c>
      <c r="L89" s="54">
        <f>Recognition!AK24</f>
        <v>0</v>
      </c>
      <c r="M89" s="54">
        <f>Recognition!AL24</f>
        <v>0</v>
      </c>
      <c r="N89" s="54">
        <f>Recognition!AM24</f>
        <v>0</v>
      </c>
      <c r="O89" s="54">
        <f>Recognition!AN24</f>
        <v>0</v>
      </c>
      <c r="P89" s="54">
        <f>Recognition!AO24</f>
        <v>0</v>
      </c>
      <c r="Q89" s="54">
        <f>Recognition!AP24</f>
        <v>0</v>
      </c>
      <c r="R89" s="54">
        <f>Recognition!AQ24</f>
        <v>0</v>
      </c>
      <c r="S89" s="54">
        <f>Recognition!AR24</f>
        <v>0</v>
      </c>
      <c r="T89" s="54">
        <f>Recognition!AS24</f>
        <v>0</v>
      </c>
      <c r="U89" s="54">
        <f>Recognition!AT24</f>
        <v>0</v>
      </c>
      <c r="V89" s="54">
        <f t="shared" si="1"/>
        <v>0</v>
      </c>
    </row>
    <row r="90" spans="1:22" x14ac:dyDescent="0.2">
      <c r="A90" s="46" t="str">
        <f>Recognition!AA25</f>
        <v>Budget</v>
      </c>
      <c r="B90" s="46" t="str">
        <f>Recognition!AB25</f>
        <v>7010-000000</v>
      </c>
      <c r="C90" s="46">
        <f>Recognition!AC25</f>
        <v>571</v>
      </c>
      <c r="D90" s="46" t="str">
        <f>Recognition!AD25</f>
        <v>035</v>
      </c>
      <c r="E90" s="53"/>
      <c r="H90" s="46">
        <f>Recognition!AG25</f>
        <v>110</v>
      </c>
      <c r="I90" s="46" t="str">
        <f>Recognition!AH25</f>
        <v>USD</v>
      </c>
      <c r="J90" s="54">
        <f>Recognition!AI25</f>
        <v>0</v>
      </c>
      <c r="K90" s="54">
        <f>Recognition!AJ25</f>
        <v>0</v>
      </c>
      <c r="L90" s="54">
        <f>Recognition!AK25</f>
        <v>0</v>
      </c>
      <c r="M90" s="54">
        <f>Recognition!AL25</f>
        <v>0</v>
      </c>
      <c r="N90" s="54">
        <f>Recognition!AM25</f>
        <v>0</v>
      </c>
      <c r="O90" s="54">
        <f>Recognition!AN25</f>
        <v>0</v>
      </c>
      <c r="P90" s="54">
        <f>Recognition!AO25</f>
        <v>0</v>
      </c>
      <c r="Q90" s="54">
        <f>Recognition!AP25</f>
        <v>0</v>
      </c>
      <c r="R90" s="54">
        <f>Recognition!AQ25</f>
        <v>0</v>
      </c>
      <c r="S90" s="54">
        <f>Recognition!AR25</f>
        <v>0</v>
      </c>
      <c r="T90" s="54">
        <f>Recognition!AS25</f>
        <v>0</v>
      </c>
      <c r="U90" s="54">
        <f>Recognition!AT25</f>
        <v>0</v>
      </c>
      <c r="V90" s="54">
        <f t="shared" si="1"/>
        <v>0</v>
      </c>
    </row>
    <row r="91" spans="1:22" x14ac:dyDescent="0.2">
      <c r="A91" s="46" t="str">
        <f>Recognition!AA26</f>
        <v>Budget</v>
      </c>
      <c r="B91" s="46" t="str">
        <f>Recognition!AB26</f>
        <v>7012-000000</v>
      </c>
      <c r="C91" s="46">
        <f>Recognition!AC26</f>
        <v>571</v>
      </c>
      <c r="D91" s="46" t="str">
        <f>Recognition!AD26</f>
        <v>035</v>
      </c>
      <c r="E91" s="53"/>
      <c r="H91" s="46">
        <f>Recognition!AG26</f>
        <v>110</v>
      </c>
      <c r="I91" s="46" t="str">
        <f>Recognition!AH26</f>
        <v>USD</v>
      </c>
      <c r="J91" s="54">
        <f>Recognition!AI26</f>
        <v>0</v>
      </c>
      <c r="K91" s="54">
        <f>Recognition!AJ26</f>
        <v>0</v>
      </c>
      <c r="L91" s="54">
        <f>Recognition!AK26</f>
        <v>0</v>
      </c>
      <c r="M91" s="54">
        <f>Recognition!AL26</f>
        <v>0</v>
      </c>
      <c r="N91" s="54">
        <f>Recognition!AM26</f>
        <v>0</v>
      </c>
      <c r="O91" s="54">
        <f>Recognition!AN26</f>
        <v>0</v>
      </c>
      <c r="P91" s="54">
        <f>Recognition!AO26</f>
        <v>0</v>
      </c>
      <c r="Q91" s="54">
        <f>Recognition!AP26</f>
        <v>0</v>
      </c>
      <c r="R91" s="54">
        <f>Recognition!AQ26</f>
        <v>0</v>
      </c>
      <c r="S91" s="54">
        <f>Recognition!AR26</f>
        <v>0</v>
      </c>
      <c r="T91" s="54">
        <f>Recognition!AS26</f>
        <v>0</v>
      </c>
      <c r="U91" s="54">
        <f>Recognition!AT26</f>
        <v>0</v>
      </c>
      <c r="V91" s="54">
        <f t="shared" si="1"/>
        <v>0</v>
      </c>
    </row>
    <row r="92" spans="1:22" x14ac:dyDescent="0.2">
      <c r="A92" s="46" t="str">
        <f>Recognition!AA27</f>
        <v>Budget</v>
      </c>
      <c r="B92" s="46" t="str">
        <f>Recognition!AB27</f>
        <v>7036-000000</v>
      </c>
      <c r="C92" s="46">
        <f>Recognition!AC27</f>
        <v>571</v>
      </c>
      <c r="D92" s="46" t="str">
        <f>Recognition!AD27</f>
        <v>035</v>
      </c>
      <c r="E92" s="53"/>
      <c r="H92" s="46">
        <f>Recognition!AG27</f>
        <v>110</v>
      </c>
      <c r="I92" s="46" t="str">
        <f>Recognition!AH27</f>
        <v>USD</v>
      </c>
      <c r="J92" s="54">
        <f>Recognition!AI27</f>
        <v>0</v>
      </c>
      <c r="K92" s="54">
        <f>Recognition!AJ27</f>
        <v>0</v>
      </c>
      <c r="L92" s="54">
        <f>Recognition!AK27</f>
        <v>0</v>
      </c>
      <c r="M92" s="54">
        <f>Recognition!AL27</f>
        <v>0</v>
      </c>
      <c r="N92" s="54">
        <f>Recognition!AM27</f>
        <v>0</v>
      </c>
      <c r="O92" s="54">
        <f>Recognition!AN27</f>
        <v>0</v>
      </c>
      <c r="P92" s="54">
        <f>Recognition!AO27</f>
        <v>0</v>
      </c>
      <c r="Q92" s="54">
        <f>Recognition!AP27</f>
        <v>0</v>
      </c>
      <c r="R92" s="54">
        <f>Recognition!AQ27</f>
        <v>0</v>
      </c>
      <c r="S92" s="54">
        <f>Recognition!AR27</f>
        <v>0</v>
      </c>
      <c r="T92" s="54">
        <f>Recognition!AS27</f>
        <v>0</v>
      </c>
      <c r="U92" s="54">
        <f>Recognition!AT27</f>
        <v>0</v>
      </c>
      <c r="V92" s="54">
        <f t="shared" si="1"/>
        <v>0</v>
      </c>
    </row>
    <row r="93" spans="1:22" x14ac:dyDescent="0.2">
      <c r="A93" s="46" t="str">
        <f>Recognition!AA28</f>
        <v>Budget</v>
      </c>
      <c r="B93" s="46" t="str">
        <f>Recognition!AB28</f>
        <v>7044-000000</v>
      </c>
      <c r="C93" s="46">
        <f>Recognition!AC28</f>
        <v>571</v>
      </c>
      <c r="D93" s="46" t="str">
        <f>Recognition!AD28</f>
        <v>035</v>
      </c>
      <c r="E93" s="53"/>
      <c r="H93" s="46">
        <f>Recognition!AG28</f>
        <v>110</v>
      </c>
      <c r="I93" s="46" t="str">
        <f>Recognition!AH28</f>
        <v>USD</v>
      </c>
      <c r="J93" s="54">
        <f>Recognition!AI28</f>
        <v>0</v>
      </c>
      <c r="K93" s="54">
        <f>Recognition!AJ28</f>
        <v>0</v>
      </c>
      <c r="L93" s="54">
        <f>Recognition!AK28</f>
        <v>0</v>
      </c>
      <c r="M93" s="54">
        <f>Recognition!AL28</f>
        <v>0</v>
      </c>
      <c r="N93" s="54">
        <f>Recognition!AM28</f>
        <v>0</v>
      </c>
      <c r="O93" s="54">
        <f>Recognition!AN28</f>
        <v>0</v>
      </c>
      <c r="P93" s="54">
        <f>Recognition!AO28</f>
        <v>0</v>
      </c>
      <c r="Q93" s="54">
        <f>Recognition!AP28</f>
        <v>0</v>
      </c>
      <c r="R93" s="54">
        <f>Recognition!AQ28</f>
        <v>0</v>
      </c>
      <c r="S93" s="54">
        <f>Recognition!AR28</f>
        <v>0</v>
      </c>
      <c r="T93" s="54">
        <f>Recognition!AS28</f>
        <v>0</v>
      </c>
      <c r="U93" s="54">
        <f>Recognition!AT28</f>
        <v>0</v>
      </c>
      <c r="V93" s="54">
        <f t="shared" si="1"/>
        <v>0</v>
      </c>
    </row>
    <row r="94" spans="1:22" x14ac:dyDescent="0.2">
      <c r="A94" s="46" t="str">
        <f>Recognition!AA29</f>
        <v>Budget</v>
      </c>
      <c r="B94" s="46" t="str">
        <f>Recognition!AB29</f>
        <v>7082-000000</v>
      </c>
      <c r="C94" s="46">
        <f>Recognition!AC29</f>
        <v>571</v>
      </c>
      <c r="D94" s="46" t="str">
        <f>Recognition!AD29</f>
        <v>035</v>
      </c>
      <c r="E94" s="53"/>
      <c r="H94" s="46">
        <f>Recognition!AG29</f>
        <v>110</v>
      </c>
      <c r="I94" s="46" t="str">
        <f>Recognition!AH29</f>
        <v>USD</v>
      </c>
      <c r="J94" s="54">
        <f>Recognition!AI29</f>
        <v>0</v>
      </c>
      <c r="K94" s="54">
        <f>Recognition!AJ29</f>
        <v>50</v>
      </c>
      <c r="L94" s="54">
        <f>Recognition!AK29</f>
        <v>0</v>
      </c>
      <c r="M94" s="54">
        <f>Recognition!AL29</f>
        <v>600</v>
      </c>
      <c r="N94" s="54">
        <f>Recognition!AM29</f>
        <v>0</v>
      </c>
      <c r="O94" s="54">
        <f>Recognition!AN29</f>
        <v>900</v>
      </c>
      <c r="P94" s="54">
        <f>Recognition!AO29</f>
        <v>300</v>
      </c>
      <c r="Q94" s="54">
        <f>Recognition!AP29</f>
        <v>0</v>
      </c>
      <c r="R94" s="54">
        <f>Recognition!AQ29</f>
        <v>0</v>
      </c>
      <c r="S94" s="54">
        <f>Recognition!AR29</f>
        <v>0</v>
      </c>
      <c r="T94" s="54">
        <f>Recognition!AS29</f>
        <v>0</v>
      </c>
      <c r="U94" s="54">
        <f>Recognition!AT29</f>
        <v>0</v>
      </c>
      <c r="V94" s="54">
        <f t="shared" si="1"/>
        <v>1850</v>
      </c>
    </row>
    <row r="95" spans="1:22" x14ac:dyDescent="0.2">
      <c r="A95" s="46" t="str">
        <f>Recognition!AA30</f>
        <v>Budget</v>
      </c>
      <c r="B95" s="46" t="str">
        <f>Recognition!AB30</f>
        <v/>
      </c>
      <c r="C95" s="46">
        <f>Recognition!AC30</f>
        <v>571</v>
      </c>
      <c r="D95" s="46" t="str">
        <f>Recognition!AD30</f>
        <v>035</v>
      </c>
      <c r="E95" s="53"/>
      <c r="H95" s="46">
        <f>Recognition!AG30</f>
        <v>110</v>
      </c>
      <c r="I95" s="46" t="str">
        <f>Recognition!AH30</f>
        <v>USD</v>
      </c>
      <c r="J95" s="54">
        <f>Recognition!AI30</f>
        <v>0</v>
      </c>
      <c r="K95" s="54">
        <f>Recognition!AJ30</f>
        <v>0</v>
      </c>
      <c r="L95" s="54">
        <f>Recognition!AK30</f>
        <v>0</v>
      </c>
      <c r="M95" s="54">
        <f>Recognition!AL30</f>
        <v>0</v>
      </c>
      <c r="N95" s="54">
        <f>Recognition!AM30</f>
        <v>0</v>
      </c>
      <c r="O95" s="54">
        <f>Recognition!AN30</f>
        <v>0</v>
      </c>
      <c r="P95" s="54">
        <f>Recognition!AO30</f>
        <v>0</v>
      </c>
      <c r="Q95" s="54">
        <f>Recognition!AP30</f>
        <v>0</v>
      </c>
      <c r="R95" s="54">
        <f>Recognition!AQ30</f>
        <v>0</v>
      </c>
      <c r="S95" s="54">
        <f>Recognition!AR30</f>
        <v>0</v>
      </c>
      <c r="T95" s="54">
        <f>Recognition!AS30</f>
        <v>0</v>
      </c>
      <c r="U95" s="54">
        <f>Recognition!AT30</f>
        <v>0</v>
      </c>
      <c r="V95" s="54">
        <f t="shared" si="1"/>
        <v>0</v>
      </c>
    </row>
    <row r="96" spans="1:22" x14ac:dyDescent="0.2">
      <c r="A96" s="46" t="str">
        <f>Recognition!AA31</f>
        <v>Budget</v>
      </c>
      <c r="B96" s="46" t="str">
        <f>Recognition!AB31</f>
        <v/>
      </c>
      <c r="C96" s="46">
        <f>Recognition!AC31</f>
        <v>571</v>
      </c>
      <c r="D96" s="46" t="str">
        <f>Recognition!AD31</f>
        <v>035</v>
      </c>
      <c r="E96" s="53"/>
      <c r="H96" s="46">
        <f>Recognition!AG31</f>
        <v>110</v>
      </c>
      <c r="I96" s="46" t="str">
        <f>Recognition!AH31</f>
        <v>USD</v>
      </c>
      <c r="J96" s="54">
        <f>Recognition!AI31</f>
        <v>0</v>
      </c>
      <c r="K96" s="54">
        <f>Recognition!AJ31</f>
        <v>0</v>
      </c>
      <c r="L96" s="54">
        <f>Recognition!AK31</f>
        <v>0</v>
      </c>
      <c r="M96" s="54">
        <f>Recognition!AL31</f>
        <v>0</v>
      </c>
      <c r="N96" s="54">
        <f>Recognition!AM31</f>
        <v>0</v>
      </c>
      <c r="O96" s="54">
        <f>Recognition!AN31</f>
        <v>0</v>
      </c>
      <c r="P96" s="54">
        <f>Recognition!AO31</f>
        <v>0</v>
      </c>
      <c r="Q96" s="54">
        <f>Recognition!AP31</f>
        <v>0</v>
      </c>
      <c r="R96" s="54">
        <f>Recognition!AQ31</f>
        <v>0</v>
      </c>
      <c r="S96" s="54">
        <f>Recognition!AR31</f>
        <v>0</v>
      </c>
      <c r="T96" s="54">
        <f>Recognition!AS31</f>
        <v>0</v>
      </c>
      <c r="U96" s="54">
        <f>Recognition!AT31</f>
        <v>0</v>
      </c>
      <c r="V96" s="54">
        <f t="shared" si="1"/>
        <v>0</v>
      </c>
    </row>
    <row r="97" spans="1:22" x14ac:dyDescent="0.2">
      <c r="A97" s="46" t="str">
        <f>Recognition!AA32</f>
        <v>Budget</v>
      </c>
      <c r="B97" s="46" t="str">
        <f>Recognition!AB32</f>
        <v/>
      </c>
      <c r="C97" s="46">
        <f>Recognition!AC32</f>
        <v>571</v>
      </c>
      <c r="D97" s="46" t="str">
        <f>Recognition!AD32</f>
        <v>035</v>
      </c>
      <c r="E97" s="53"/>
      <c r="H97" s="46">
        <f>Recognition!AG32</f>
        <v>110</v>
      </c>
      <c r="I97" s="46" t="str">
        <f>Recognition!AH32</f>
        <v>USD</v>
      </c>
      <c r="J97" s="54">
        <f>Recognition!AI32</f>
        <v>0</v>
      </c>
      <c r="K97" s="54">
        <f>Recognition!AJ32</f>
        <v>0</v>
      </c>
      <c r="L97" s="54">
        <f>Recognition!AK32</f>
        <v>0</v>
      </c>
      <c r="M97" s="54">
        <f>Recognition!AL32</f>
        <v>0</v>
      </c>
      <c r="N97" s="54">
        <f>Recognition!AM32</f>
        <v>0</v>
      </c>
      <c r="O97" s="54">
        <f>Recognition!AN32</f>
        <v>0</v>
      </c>
      <c r="P97" s="54">
        <f>Recognition!AO32</f>
        <v>0</v>
      </c>
      <c r="Q97" s="54">
        <f>Recognition!AP32</f>
        <v>0</v>
      </c>
      <c r="R97" s="54">
        <f>Recognition!AQ32</f>
        <v>0</v>
      </c>
      <c r="S97" s="54">
        <f>Recognition!AR32</f>
        <v>0</v>
      </c>
      <c r="T97" s="54">
        <f>Recognition!AS32</f>
        <v>0</v>
      </c>
      <c r="U97" s="54">
        <f>Recognition!AT32</f>
        <v>0</v>
      </c>
      <c r="V97" s="54">
        <f t="shared" si="1"/>
        <v>0</v>
      </c>
    </row>
    <row r="98" spans="1:22" x14ac:dyDescent="0.2">
      <c r="A98" s="46" t="str">
        <f>Recognition!AA36</f>
        <v>Budget</v>
      </c>
      <c r="B98" s="46" t="str">
        <f>Recognition!AB36</f>
        <v>7006-000000</v>
      </c>
      <c r="C98" s="46">
        <f>Recognition!AC36</f>
        <v>572</v>
      </c>
      <c r="D98" s="46" t="str">
        <f>Recognition!AD36</f>
        <v>035</v>
      </c>
      <c r="E98" s="53"/>
      <c r="H98" s="46">
        <f>Recognition!AG36</f>
        <v>110</v>
      </c>
      <c r="I98" s="46" t="str">
        <f>Recognition!AH36</f>
        <v>USD</v>
      </c>
      <c r="J98" s="54">
        <f>Recognition!AI36</f>
        <v>0</v>
      </c>
      <c r="K98" s="54">
        <f>Recognition!AJ36</f>
        <v>0</v>
      </c>
      <c r="L98" s="54">
        <f>Recognition!AK36</f>
        <v>0</v>
      </c>
      <c r="M98" s="54">
        <f>Recognition!AL36</f>
        <v>0</v>
      </c>
      <c r="N98" s="54">
        <f>Recognition!AM36</f>
        <v>0</v>
      </c>
      <c r="O98" s="54">
        <f>Recognition!AN36</f>
        <v>0</v>
      </c>
      <c r="P98" s="54">
        <f>Recognition!AO36</f>
        <v>0</v>
      </c>
      <c r="Q98" s="54">
        <f>Recognition!AP36</f>
        <v>0</v>
      </c>
      <c r="R98" s="54">
        <f>Recognition!AQ36</f>
        <v>0</v>
      </c>
      <c r="S98" s="54">
        <f>Recognition!AR36</f>
        <v>0</v>
      </c>
      <c r="T98" s="54">
        <f>Recognition!AS36</f>
        <v>0</v>
      </c>
      <c r="U98" s="54">
        <f>Recognition!AT36</f>
        <v>0</v>
      </c>
      <c r="V98" s="54">
        <f t="shared" si="1"/>
        <v>0</v>
      </c>
    </row>
    <row r="99" spans="1:22" x14ac:dyDescent="0.2">
      <c r="A99" s="46" t="str">
        <f>Recognition!AA37</f>
        <v>Budget</v>
      </c>
      <c r="B99" s="46" t="str">
        <f>Recognition!AB37</f>
        <v>7008-000000</v>
      </c>
      <c r="C99" s="46">
        <f>Recognition!AC37</f>
        <v>572</v>
      </c>
      <c r="D99" s="46" t="str">
        <f>Recognition!AD37</f>
        <v>035</v>
      </c>
      <c r="E99" s="53"/>
      <c r="H99" s="46">
        <f>Recognition!AG37</f>
        <v>110</v>
      </c>
      <c r="I99" s="46" t="str">
        <f>Recognition!AH37</f>
        <v>USD</v>
      </c>
      <c r="J99" s="54">
        <f>Recognition!AI37</f>
        <v>0</v>
      </c>
      <c r="K99" s="54">
        <f>Recognition!AJ37</f>
        <v>0</v>
      </c>
      <c r="L99" s="54">
        <f>Recognition!AK37</f>
        <v>0</v>
      </c>
      <c r="M99" s="54">
        <f>Recognition!AL37</f>
        <v>0</v>
      </c>
      <c r="N99" s="54">
        <f>Recognition!AM37</f>
        <v>0</v>
      </c>
      <c r="O99" s="54">
        <f>Recognition!AN37</f>
        <v>0</v>
      </c>
      <c r="P99" s="54">
        <f>Recognition!AO37</f>
        <v>0</v>
      </c>
      <c r="Q99" s="54">
        <f>Recognition!AP37</f>
        <v>0</v>
      </c>
      <c r="R99" s="54">
        <f>Recognition!AQ37</f>
        <v>0</v>
      </c>
      <c r="S99" s="54">
        <f>Recognition!AR37</f>
        <v>0</v>
      </c>
      <c r="T99" s="54">
        <f>Recognition!AS37</f>
        <v>0</v>
      </c>
      <c r="U99" s="54">
        <f>Recognition!AT37</f>
        <v>0</v>
      </c>
      <c r="V99" s="54">
        <f t="shared" si="1"/>
        <v>0</v>
      </c>
    </row>
    <row r="100" spans="1:22" x14ac:dyDescent="0.2">
      <c r="A100" s="46" t="str">
        <f>Recognition!AA38</f>
        <v>Budget</v>
      </c>
      <c r="B100" s="46" t="str">
        <f>Recognition!AB38</f>
        <v>7010-000000</v>
      </c>
      <c r="C100" s="46">
        <f>Recognition!AC38</f>
        <v>572</v>
      </c>
      <c r="D100" s="46" t="str">
        <f>Recognition!AD38</f>
        <v>035</v>
      </c>
      <c r="E100" s="53"/>
      <c r="H100" s="46">
        <f>Recognition!AG38</f>
        <v>110</v>
      </c>
      <c r="I100" s="46" t="str">
        <f>Recognition!AH38</f>
        <v>USD</v>
      </c>
      <c r="J100" s="54">
        <f>Recognition!AI38</f>
        <v>0</v>
      </c>
      <c r="K100" s="54">
        <f>Recognition!AJ38</f>
        <v>0</v>
      </c>
      <c r="L100" s="54">
        <f>Recognition!AK38</f>
        <v>0</v>
      </c>
      <c r="M100" s="54">
        <f>Recognition!AL38</f>
        <v>0</v>
      </c>
      <c r="N100" s="54">
        <f>Recognition!AM38</f>
        <v>0</v>
      </c>
      <c r="O100" s="54">
        <f>Recognition!AN38</f>
        <v>0</v>
      </c>
      <c r="P100" s="54">
        <f>Recognition!AO38</f>
        <v>0</v>
      </c>
      <c r="Q100" s="54">
        <f>Recognition!AP38</f>
        <v>0</v>
      </c>
      <c r="R100" s="54">
        <f>Recognition!AQ38</f>
        <v>0</v>
      </c>
      <c r="S100" s="54">
        <f>Recognition!AR38</f>
        <v>0</v>
      </c>
      <c r="T100" s="54">
        <f>Recognition!AS38</f>
        <v>0</v>
      </c>
      <c r="U100" s="54">
        <f>Recognition!AT38</f>
        <v>0</v>
      </c>
      <c r="V100" s="54">
        <f t="shared" si="1"/>
        <v>0</v>
      </c>
    </row>
    <row r="101" spans="1:22" x14ac:dyDescent="0.2">
      <c r="A101" s="46" t="str">
        <f>Recognition!AA39</f>
        <v>Budget</v>
      </c>
      <c r="B101" s="46" t="str">
        <f>Recognition!AB39</f>
        <v>7012-000000</v>
      </c>
      <c r="C101" s="46">
        <f>Recognition!AC39</f>
        <v>572</v>
      </c>
      <c r="D101" s="46" t="str">
        <f>Recognition!AD39</f>
        <v>035</v>
      </c>
      <c r="E101" s="53"/>
      <c r="H101" s="46">
        <f>Recognition!AG39</f>
        <v>110</v>
      </c>
      <c r="I101" s="46" t="str">
        <f>Recognition!AH39</f>
        <v>USD</v>
      </c>
      <c r="J101" s="54">
        <f>Recognition!AI39</f>
        <v>0</v>
      </c>
      <c r="K101" s="54">
        <f>Recognition!AJ39</f>
        <v>0</v>
      </c>
      <c r="L101" s="54">
        <f>Recognition!AK39</f>
        <v>0</v>
      </c>
      <c r="M101" s="54">
        <f>Recognition!AL39</f>
        <v>0</v>
      </c>
      <c r="N101" s="54">
        <f>Recognition!AM39</f>
        <v>0</v>
      </c>
      <c r="O101" s="54">
        <f>Recognition!AN39</f>
        <v>0</v>
      </c>
      <c r="P101" s="54">
        <f>Recognition!AO39</f>
        <v>0</v>
      </c>
      <c r="Q101" s="54">
        <f>Recognition!AP39</f>
        <v>0</v>
      </c>
      <c r="R101" s="54">
        <f>Recognition!AQ39</f>
        <v>0</v>
      </c>
      <c r="S101" s="54">
        <f>Recognition!AR39</f>
        <v>0</v>
      </c>
      <c r="T101" s="54">
        <f>Recognition!AS39</f>
        <v>0</v>
      </c>
      <c r="U101" s="54">
        <f>Recognition!AT39</f>
        <v>0</v>
      </c>
      <c r="V101" s="54">
        <f t="shared" si="1"/>
        <v>0</v>
      </c>
    </row>
    <row r="102" spans="1:22" x14ac:dyDescent="0.2">
      <c r="A102" s="46" t="str">
        <f>Recognition!AA40</f>
        <v>Budget</v>
      </c>
      <c r="B102" s="46" t="str">
        <f>Recognition!AB40</f>
        <v>7036-000000</v>
      </c>
      <c r="C102" s="46">
        <f>Recognition!AC40</f>
        <v>572</v>
      </c>
      <c r="D102" s="46" t="str">
        <f>Recognition!AD40</f>
        <v>035</v>
      </c>
      <c r="E102" s="53"/>
      <c r="H102" s="46">
        <f>Recognition!AG40</f>
        <v>110</v>
      </c>
      <c r="I102" s="46" t="str">
        <f>Recognition!AH40</f>
        <v>USD</v>
      </c>
      <c r="J102" s="54">
        <f>Recognition!AI40</f>
        <v>0</v>
      </c>
      <c r="K102" s="54">
        <f>Recognition!AJ40</f>
        <v>0</v>
      </c>
      <c r="L102" s="54">
        <f>Recognition!AK40</f>
        <v>0</v>
      </c>
      <c r="M102" s="54">
        <f>Recognition!AL40</f>
        <v>0</v>
      </c>
      <c r="N102" s="54">
        <f>Recognition!AM40</f>
        <v>0</v>
      </c>
      <c r="O102" s="54">
        <f>Recognition!AN40</f>
        <v>0</v>
      </c>
      <c r="P102" s="54">
        <f>Recognition!AO40</f>
        <v>0</v>
      </c>
      <c r="Q102" s="54">
        <f>Recognition!AP40</f>
        <v>0</v>
      </c>
      <c r="R102" s="54">
        <f>Recognition!AQ40</f>
        <v>0</v>
      </c>
      <c r="S102" s="54">
        <f>Recognition!AR40</f>
        <v>0</v>
      </c>
      <c r="T102" s="54">
        <f>Recognition!AS40</f>
        <v>0</v>
      </c>
      <c r="U102" s="54">
        <f>Recognition!AT40</f>
        <v>0</v>
      </c>
      <c r="V102" s="54">
        <f t="shared" si="1"/>
        <v>0</v>
      </c>
    </row>
    <row r="103" spans="1:22" x14ac:dyDescent="0.2">
      <c r="A103" s="46" t="str">
        <f>Recognition!AA41</f>
        <v>Budget</v>
      </c>
      <c r="B103" s="46" t="str">
        <f>Recognition!AB41</f>
        <v>7044-000000</v>
      </c>
      <c r="C103" s="46">
        <f>Recognition!AC41</f>
        <v>572</v>
      </c>
      <c r="D103" s="46" t="str">
        <f>Recognition!AD41</f>
        <v>035</v>
      </c>
      <c r="E103" s="53"/>
      <c r="H103" s="46">
        <f>Recognition!AG41</f>
        <v>110</v>
      </c>
      <c r="I103" s="46" t="str">
        <f>Recognition!AH41</f>
        <v>USD</v>
      </c>
      <c r="J103" s="54">
        <f>Recognition!AI41</f>
        <v>0</v>
      </c>
      <c r="K103" s="54">
        <f>Recognition!AJ41</f>
        <v>0</v>
      </c>
      <c r="L103" s="54">
        <f>Recognition!AK41</f>
        <v>0</v>
      </c>
      <c r="M103" s="54">
        <f>Recognition!AL41</f>
        <v>0</v>
      </c>
      <c r="N103" s="54">
        <f>Recognition!AM41</f>
        <v>0</v>
      </c>
      <c r="O103" s="54">
        <f>Recognition!AN41</f>
        <v>0</v>
      </c>
      <c r="P103" s="54">
        <f>Recognition!AO41</f>
        <v>0</v>
      </c>
      <c r="Q103" s="54">
        <f>Recognition!AP41</f>
        <v>0</v>
      </c>
      <c r="R103" s="54">
        <f>Recognition!AQ41</f>
        <v>0</v>
      </c>
      <c r="S103" s="54">
        <f>Recognition!AR41</f>
        <v>0</v>
      </c>
      <c r="T103" s="54">
        <f>Recognition!AS41</f>
        <v>0</v>
      </c>
      <c r="U103" s="54">
        <f>Recognition!AT41</f>
        <v>0</v>
      </c>
      <c r="V103" s="54">
        <f t="shared" si="1"/>
        <v>0</v>
      </c>
    </row>
    <row r="104" spans="1:22" x14ac:dyDescent="0.2">
      <c r="A104" s="46" t="str">
        <f>Recognition!AA42</f>
        <v>Budget</v>
      </c>
      <c r="B104" s="46" t="str">
        <f>Recognition!AB42</f>
        <v>7082-000000</v>
      </c>
      <c r="C104" s="46">
        <f>Recognition!AC42</f>
        <v>572</v>
      </c>
      <c r="D104" s="46" t="str">
        <f>Recognition!AD42</f>
        <v>035</v>
      </c>
      <c r="E104" s="53"/>
      <c r="H104" s="46">
        <f>Recognition!AG42</f>
        <v>110</v>
      </c>
      <c r="I104" s="46" t="str">
        <f>Recognition!AH42</f>
        <v>USD</v>
      </c>
      <c r="J104" s="54">
        <f>Recognition!AI42</f>
        <v>0</v>
      </c>
      <c r="K104" s="54">
        <f>Recognition!AJ42</f>
        <v>0</v>
      </c>
      <c r="L104" s="54">
        <f>Recognition!AK42</f>
        <v>200</v>
      </c>
      <c r="M104" s="54">
        <f>Recognition!AL42</f>
        <v>0</v>
      </c>
      <c r="N104" s="54">
        <f>Recognition!AM42</f>
        <v>0</v>
      </c>
      <c r="O104" s="54">
        <f>Recognition!AN42</f>
        <v>0</v>
      </c>
      <c r="P104" s="54">
        <f>Recognition!AO42</f>
        <v>0</v>
      </c>
      <c r="Q104" s="54">
        <f>Recognition!AP42</f>
        <v>200</v>
      </c>
      <c r="R104" s="54">
        <f>Recognition!AQ42</f>
        <v>0</v>
      </c>
      <c r="S104" s="54">
        <f>Recognition!AR42</f>
        <v>0</v>
      </c>
      <c r="T104" s="54">
        <f>Recognition!AS42</f>
        <v>0</v>
      </c>
      <c r="U104" s="54">
        <f>Recognition!AT42</f>
        <v>0</v>
      </c>
      <c r="V104" s="54">
        <f t="shared" si="1"/>
        <v>400</v>
      </c>
    </row>
    <row r="105" spans="1:22" x14ac:dyDescent="0.2">
      <c r="A105" s="46" t="str">
        <f>Recognition!AA43</f>
        <v>Budget</v>
      </c>
      <c r="B105" s="46" t="str">
        <f>Recognition!AB43</f>
        <v/>
      </c>
      <c r="C105" s="46">
        <f>Recognition!AC43</f>
        <v>572</v>
      </c>
      <c r="D105" s="46" t="str">
        <f>Recognition!AD43</f>
        <v>035</v>
      </c>
      <c r="E105" s="53"/>
      <c r="H105" s="46">
        <f>Recognition!AG43</f>
        <v>110</v>
      </c>
      <c r="I105" s="46" t="str">
        <f>Recognition!AH43</f>
        <v>USD</v>
      </c>
      <c r="J105" s="54">
        <f>Recognition!AI43</f>
        <v>0</v>
      </c>
      <c r="K105" s="54">
        <f>Recognition!AJ43</f>
        <v>0</v>
      </c>
      <c r="L105" s="54">
        <f>Recognition!AK43</f>
        <v>0</v>
      </c>
      <c r="M105" s="54">
        <f>Recognition!AL43</f>
        <v>0</v>
      </c>
      <c r="N105" s="54">
        <f>Recognition!AM43</f>
        <v>0</v>
      </c>
      <c r="O105" s="54">
        <f>Recognition!AN43</f>
        <v>0</v>
      </c>
      <c r="P105" s="54">
        <f>Recognition!AO43</f>
        <v>0</v>
      </c>
      <c r="Q105" s="54">
        <f>Recognition!AP43</f>
        <v>0</v>
      </c>
      <c r="R105" s="54">
        <f>Recognition!AQ43</f>
        <v>0</v>
      </c>
      <c r="S105" s="54">
        <f>Recognition!AR43</f>
        <v>0</v>
      </c>
      <c r="T105" s="54">
        <f>Recognition!AS43</f>
        <v>0</v>
      </c>
      <c r="U105" s="54">
        <f>Recognition!AT43</f>
        <v>0</v>
      </c>
      <c r="V105" s="54">
        <f t="shared" si="1"/>
        <v>0</v>
      </c>
    </row>
    <row r="106" spans="1:22" x14ac:dyDescent="0.2">
      <c r="A106" s="46" t="str">
        <f>Recognition!AA44</f>
        <v>Budget</v>
      </c>
      <c r="B106" s="46" t="str">
        <f>Recognition!AB44</f>
        <v/>
      </c>
      <c r="C106" s="46">
        <f>Recognition!AC44</f>
        <v>572</v>
      </c>
      <c r="D106" s="46" t="str">
        <f>Recognition!AD44</f>
        <v>035</v>
      </c>
      <c r="E106" s="53"/>
      <c r="H106" s="46">
        <f>Recognition!AG44</f>
        <v>110</v>
      </c>
      <c r="I106" s="46" t="str">
        <f>Recognition!AH44</f>
        <v>USD</v>
      </c>
      <c r="J106" s="54">
        <f>Recognition!AI44</f>
        <v>0</v>
      </c>
      <c r="K106" s="54">
        <f>Recognition!AJ44</f>
        <v>0</v>
      </c>
      <c r="L106" s="54">
        <f>Recognition!AK44</f>
        <v>0</v>
      </c>
      <c r="M106" s="54">
        <f>Recognition!AL44</f>
        <v>0</v>
      </c>
      <c r="N106" s="54">
        <f>Recognition!AM44</f>
        <v>0</v>
      </c>
      <c r="O106" s="54">
        <f>Recognition!AN44</f>
        <v>0</v>
      </c>
      <c r="P106" s="54">
        <f>Recognition!AO44</f>
        <v>0</v>
      </c>
      <c r="Q106" s="54">
        <f>Recognition!AP44</f>
        <v>0</v>
      </c>
      <c r="R106" s="54">
        <f>Recognition!AQ44</f>
        <v>0</v>
      </c>
      <c r="S106" s="54">
        <f>Recognition!AR44</f>
        <v>0</v>
      </c>
      <c r="T106" s="54">
        <f>Recognition!AS44</f>
        <v>0</v>
      </c>
      <c r="U106" s="54">
        <f>Recognition!AT44</f>
        <v>0</v>
      </c>
      <c r="V106" s="54">
        <f t="shared" si="1"/>
        <v>0</v>
      </c>
    </row>
    <row r="107" spans="1:22" x14ac:dyDescent="0.2">
      <c r="A107" s="46" t="str">
        <f>Recognition!AA45</f>
        <v>Budget</v>
      </c>
      <c r="B107" s="46" t="str">
        <f>Recognition!AB45</f>
        <v/>
      </c>
      <c r="C107" s="46">
        <f>Recognition!AC45</f>
        <v>572</v>
      </c>
      <c r="D107" s="46" t="str">
        <f>Recognition!AD45</f>
        <v>035</v>
      </c>
      <c r="E107" s="53"/>
      <c r="H107" s="46">
        <f>Recognition!AG45</f>
        <v>110</v>
      </c>
      <c r="I107" s="46" t="str">
        <f>Recognition!AH45</f>
        <v>USD</v>
      </c>
      <c r="J107" s="54">
        <f>Recognition!AI45</f>
        <v>0</v>
      </c>
      <c r="K107" s="54">
        <f>Recognition!AJ45</f>
        <v>0</v>
      </c>
      <c r="L107" s="54">
        <f>Recognition!AK45</f>
        <v>0</v>
      </c>
      <c r="M107" s="54">
        <f>Recognition!AL45</f>
        <v>0</v>
      </c>
      <c r="N107" s="54">
        <f>Recognition!AM45</f>
        <v>0</v>
      </c>
      <c r="O107" s="54">
        <f>Recognition!AN45</f>
        <v>0</v>
      </c>
      <c r="P107" s="54">
        <f>Recognition!AO45</f>
        <v>0</v>
      </c>
      <c r="Q107" s="54">
        <f>Recognition!AP45</f>
        <v>0</v>
      </c>
      <c r="R107" s="54">
        <f>Recognition!AQ45</f>
        <v>0</v>
      </c>
      <c r="S107" s="54">
        <f>Recognition!AR45</f>
        <v>0</v>
      </c>
      <c r="T107" s="54">
        <f>Recognition!AS45</f>
        <v>0</v>
      </c>
      <c r="U107" s="54">
        <f>Recognition!AT45</f>
        <v>0</v>
      </c>
      <c r="V107" s="54">
        <f t="shared" si="1"/>
        <v>0</v>
      </c>
    </row>
    <row r="108" spans="1:22" x14ac:dyDescent="0.2">
      <c r="A108" s="46" t="str">
        <f>Recognition!AA49</f>
        <v>Budget</v>
      </c>
      <c r="B108" s="46" t="str">
        <f>Recognition!AB49</f>
        <v>7006-000000</v>
      </c>
      <c r="C108" s="46">
        <f>Recognition!AC49</f>
        <v>573</v>
      </c>
      <c r="D108" s="46" t="str">
        <f>Recognition!AD49</f>
        <v>035</v>
      </c>
      <c r="E108" s="53"/>
      <c r="H108" s="46">
        <f>Recognition!AG49</f>
        <v>110</v>
      </c>
      <c r="I108" s="46" t="str">
        <f>Recognition!AH49</f>
        <v>USD</v>
      </c>
      <c r="J108" s="54">
        <f>Recognition!AI49</f>
        <v>0</v>
      </c>
      <c r="K108" s="54">
        <f>Recognition!AJ49</f>
        <v>0</v>
      </c>
      <c r="L108" s="54">
        <f>Recognition!AK49</f>
        <v>0</v>
      </c>
      <c r="M108" s="54">
        <f>Recognition!AL49</f>
        <v>0</v>
      </c>
      <c r="N108" s="54">
        <f>Recognition!AM49</f>
        <v>0</v>
      </c>
      <c r="O108" s="54">
        <f>Recognition!AN49</f>
        <v>0</v>
      </c>
      <c r="P108" s="54">
        <f>Recognition!AO49</f>
        <v>0</v>
      </c>
      <c r="Q108" s="54">
        <f>Recognition!AP49</f>
        <v>0</v>
      </c>
      <c r="R108" s="54">
        <f>Recognition!AQ49</f>
        <v>0</v>
      </c>
      <c r="S108" s="54">
        <f>Recognition!AR49</f>
        <v>0</v>
      </c>
      <c r="T108" s="54">
        <f>Recognition!AS49</f>
        <v>0</v>
      </c>
      <c r="U108" s="54">
        <f>Recognition!AT49</f>
        <v>0</v>
      </c>
      <c r="V108" s="54">
        <f t="shared" si="1"/>
        <v>0</v>
      </c>
    </row>
    <row r="109" spans="1:22" x14ac:dyDescent="0.2">
      <c r="A109" s="46" t="str">
        <f>Recognition!AA50</f>
        <v>Budget</v>
      </c>
      <c r="B109" s="46" t="str">
        <f>Recognition!AB50</f>
        <v>7008-000000</v>
      </c>
      <c r="C109" s="46">
        <f>Recognition!AC50</f>
        <v>573</v>
      </c>
      <c r="D109" s="46" t="str">
        <f>Recognition!AD50</f>
        <v>035</v>
      </c>
      <c r="E109" s="53"/>
      <c r="H109" s="46">
        <f>Recognition!AG50</f>
        <v>110</v>
      </c>
      <c r="I109" s="46" t="str">
        <f>Recognition!AH50</f>
        <v>USD</v>
      </c>
      <c r="J109" s="54">
        <f>Recognition!AI50</f>
        <v>0</v>
      </c>
      <c r="K109" s="54">
        <f>Recognition!AJ50</f>
        <v>0</v>
      </c>
      <c r="L109" s="54">
        <f>Recognition!AK50</f>
        <v>0</v>
      </c>
      <c r="M109" s="54">
        <f>Recognition!AL50</f>
        <v>0</v>
      </c>
      <c r="N109" s="54">
        <f>Recognition!AM50</f>
        <v>0</v>
      </c>
      <c r="O109" s="54">
        <f>Recognition!AN50</f>
        <v>0</v>
      </c>
      <c r="P109" s="54">
        <f>Recognition!AO50</f>
        <v>0</v>
      </c>
      <c r="Q109" s="54">
        <f>Recognition!AP50</f>
        <v>0</v>
      </c>
      <c r="R109" s="54">
        <f>Recognition!AQ50</f>
        <v>0</v>
      </c>
      <c r="S109" s="54">
        <f>Recognition!AR50</f>
        <v>0</v>
      </c>
      <c r="T109" s="54">
        <f>Recognition!AS50</f>
        <v>0</v>
      </c>
      <c r="U109" s="54">
        <f>Recognition!AT50</f>
        <v>0</v>
      </c>
      <c r="V109" s="54">
        <f t="shared" si="1"/>
        <v>0</v>
      </c>
    </row>
    <row r="110" spans="1:22" x14ac:dyDescent="0.2">
      <c r="A110" s="46" t="str">
        <f>Recognition!AA51</f>
        <v>Budget</v>
      </c>
      <c r="B110" s="46" t="str">
        <f>Recognition!AB51</f>
        <v>7010-000000</v>
      </c>
      <c r="C110" s="46">
        <f>Recognition!AC51</f>
        <v>573</v>
      </c>
      <c r="D110" s="46" t="str">
        <f>Recognition!AD51</f>
        <v>035</v>
      </c>
      <c r="E110" s="53"/>
      <c r="H110" s="46">
        <f>Recognition!AG51</f>
        <v>110</v>
      </c>
      <c r="I110" s="46" t="str">
        <f>Recognition!AH51</f>
        <v>USD</v>
      </c>
      <c r="J110" s="54">
        <f>Recognition!AI51</f>
        <v>0</v>
      </c>
      <c r="K110" s="54">
        <f>Recognition!AJ51</f>
        <v>0</v>
      </c>
      <c r="L110" s="54">
        <f>Recognition!AK51</f>
        <v>0</v>
      </c>
      <c r="M110" s="54">
        <f>Recognition!AL51</f>
        <v>0</v>
      </c>
      <c r="N110" s="54">
        <f>Recognition!AM51</f>
        <v>0</v>
      </c>
      <c r="O110" s="54">
        <f>Recognition!AN51</f>
        <v>0</v>
      </c>
      <c r="P110" s="54">
        <f>Recognition!AO51</f>
        <v>0</v>
      </c>
      <c r="Q110" s="54">
        <f>Recognition!AP51</f>
        <v>0</v>
      </c>
      <c r="R110" s="54">
        <f>Recognition!AQ51</f>
        <v>0</v>
      </c>
      <c r="S110" s="54">
        <f>Recognition!AR51</f>
        <v>0</v>
      </c>
      <c r="T110" s="54">
        <f>Recognition!AS51</f>
        <v>0</v>
      </c>
      <c r="U110" s="54">
        <f>Recognition!AT51</f>
        <v>0</v>
      </c>
      <c r="V110" s="54">
        <f t="shared" si="1"/>
        <v>0</v>
      </c>
    </row>
    <row r="111" spans="1:22" x14ac:dyDescent="0.2">
      <c r="A111" s="46" t="str">
        <f>Recognition!AA52</f>
        <v>Budget</v>
      </c>
      <c r="B111" s="46" t="str">
        <f>Recognition!AB52</f>
        <v>7012-000000</v>
      </c>
      <c r="C111" s="46">
        <f>Recognition!AC52</f>
        <v>573</v>
      </c>
      <c r="D111" s="46" t="str">
        <f>Recognition!AD52</f>
        <v>035</v>
      </c>
      <c r="E111" s="53"/>
      <c r="H111" s="46">
        <f>Recognition!AG52</f>
        <v>110</v>
      </c>
      <c r="I111" s="46" t="str">
        <f>Recognition!AH52</f>
        <v>USD</v>
      </c>
      <c r="J111" s="54">
        <f>Recognition!AI52</f>
        <v>0</v>
      </c>
      <c r="K111" s="54">
        <f>Recognition!AJ52</f>
        <v>0</v>
      </c>
      <c r="L111" s="54">
        <f>Recognition!AK52</f>
        <v>0</v>
      </c>
      <c r="M111" s="54">
        <f>Recognition!AL52</f>
        <v>0</v>
      </c>
      <c r="N111" s="54">
        <f>Recognition!AM52</f>
        <v>0</v>
      </c>
      <c r="O111" s="54">
        <f>Recognition!AN52</f>
        <v>0</v>
      </c>
      <c r="P111" s="54">
        <f>Recognition!AO52</f>
        <v>0</v>
      </c>
      <c r="Q111" s="54">
        <f>Recognition!AP52</f>
        <v>0</v>
      </c>
      <c r="R111" s="54">
        <f>Recognition!AQ52</f>
        <v>0</v>
      </c>
      <c r="S111" s="54">
        <f>Recognition!AR52</f>
        <v>0</v>
      </c>
      <c r="T111" s="54">
        <f>Recognition!AS52</f>
        <v>0</v>
      </c>
      <c r="U111" s="54">
        <f>Recognition!AT52</f>
        <v>0</v>
      </c>
      <c r="V111" s="54">
        <f t="shared" si="1"/>
        <v>0</v>
      </c>
    </row>
    <row r="112" spans="1:22" x14ac:dyDescent="0.2">
      <c r="A112" s="46" t="str">
        <f>Recognition!AA53</f>
        <v>Budget</v>
      </c>
      <c r="B112" s="46" t="str">
        <f>Recognition!AB53</f>
        <v>7036-000000</v>
      </c>
      <c r="C112" s="46">
        <f>Recognition!AC53</f>
        <v>573</v>
      </c>
      <c r="D112" s="46" t="str">
        <f>Recognition!AD53</f>
        <v>035</v>
      </c>
      <c r="E112" s="53"/>
      <c r="H112" s="46">
        <f>Recognition!AG53</f>
        <v>110</v>
      </c>
      <c r="I112" s="46" t="str">
        <f>Recognition!AH53</f>
        <v>USD</v>
      </c>
      <c r="J112" s="54">
        <f>Recognition!AI53</f>
        <v>0</v>
      </c>
      <c r="K112" s="54">
        <f>Recognition!AJ53</f>
        <v>0</v>
      </c>
      <c r="L112" s="54">
        <f>Recognition!AK53</f>
        <v>0</v>
      </c>
      <c r="M112" s="54">
        <f>Recognition!AL53</f>
        <v>0</v>
      </c>
      <c r="N112" s="54">
        <f>Recognition!AM53</f>
        <v>0</v>
      </c>
      <c r="O112" s="54">
        <f>Recognition!AN53</f>
        <v>0</v>
      </c>
      <c r="P112" s="54">
        <f>Recognition!AO53</f>
        <v>0</v>
      </c>
      <c r="Q112" s="54">
        <f>Recognition!AP53</f>
        <v>0</v>
      </c>
      <c r="R112" s="54">
        <f>Recognition!AQ53</f>
        <v>0</v>
      </c>
      <c r="S112" s="54">
        <f>Recognition!AR53</f>
        <v>0</v>
      </c>
      <c r="T112" s="54">
        <f>Recognition!AS53</f>
        <v>0</v>
      </c>
      <c r="U112" s="54">
        <f>Recognition!AT53</f>
        <v>0</v>
      </c>
      <c r="V112" s="54">
        <f t="shared" si="1"/>
        <v>0</v>
      </c>
    </row>
    <row r="113" spans="1:22" x14ac:dyDescent="0.2">
      <c r="A113" s="46" t="str">
        <f>Recognition!AA54</f>
        <v>Budget</v>
      </c>
      <c r="B113" s="46" t="str">
        <f>Recognition!AB54</f>
        <v>7044-000000</v>
      </c>
      <c r="C113" s="46">
        <f>Recognition!AC54</f>
        <v>573</v>
      </c>
      <c r="D113" s="46" t="str">
        <f>Recognition!AD54</f>
        <v>035</v>
      </c>
      <c r="E113" s="53"/>
      <c r="H113" s="46">
        <f>Recognition!AG54</f>
        <v>110</v>
      </c>
      <c r="I113" s="46" t="str">
        <f>Recognition!AH54</f>
        <v>USD</v>
      </c>
      <c r="J113" s="54">
        <f>Recognition!AI54</f>
        <v>0</v>
      </c>
      <c r="K113" s="54">
        <f>Recognition!AJ54</f>
        <v>0</v>
      </c>
      <c r="L113" s="54">
        <f>Recognition!AK54</f>
        <v>0</v>
      </c>
      <c r="M113" s="54">
        <f>Recognition!AL54</f>
        <v>0</v>
      </c>
      <c r="N113" s="54">
        <f>Recognition!AM54</f>
        <v>0</v>
      </c>
      <c r="O113" s="54">
        <f>Recognition!AN54</f>
        <v>0</v>
      </c>
      <c r="P113" s="54">
        <f>Recognition!AO54</f>
        <v>0</v>
      </c>
      <c r="Q113" s="54">
        <f>Recognition!AP54</f>
        <v>0</v>
      </c>
      <c r="R113" s="54">
        <f>Recognition!AQ54</f>
        <v>0</v>
      </c>
      <c r="S113" s="54">
        <f>Recognition!AR54</f>
        <v>0</v>
      </c>
      <c r="T113" s="54">
        <f>Recognition!AS54</f>
        <v>0</v>
      </c>
      <c r="U113" s="54">
        <f>Recognition!AT54</f>
        <v>0</v>
      </c>
      <c r="V113" s="54">
        <f t="shared" si="1"/>
        <v>0</v>
      </c>
    </row>
    <row r="114" spans="1:22" x14ac:dyDescent="0.2">
      <c r="A114" s="46" t="str">
        <f>Recognition!AA55</f>
        <v>Budget</v>
      </c>
      <c r="B114" s="46" t="str">
        <f>Recognition!AB55</f>
        <v>7082-000000</v>
      </c>
      <c r="C114" s="46">
        <f>Recognition!AC55</f>
        <v>573</v>
      </c>
      <c r="D114" s="46" t="str">
        <f>Recognition!AD55</f>
        <v>035</v>
      </c>
      <c r="E114" s="53"/>
      <c r="H114" s="46">
        <f>Recognition!AG55</f>
        <v>110</v>
      </c>
      <c r="I114" s="46" t="str">
        <f>Recognition!AH55</f>
        <v>USD</v>
      </c>
      <c r="J114" s="54">
        <f>Recognition!AI55</f>
        <v>0</v>
      </c>
      <c r="K114" s="54">
        <f>Recognition!AJ55</f>
        <v>0</v>
      </c>
      <c r="L114" s="54">
        <f>Recognition!AK55</f>
        <v>700</v>
      </c>
      <c r="M114" s="54">
        <f>Recognition!AL55</f>
        <v>0</v>
      </c>
      <c r="N114" s="54">
        <f>Recognition!AM55</f>
        <v>0</v>
      </c>
      <c r="O114" s="54">
        <f>Recognition!AN55</f>
        <v>0</v>
      </c>
      <c r="P114" s="54">
        <f>Recognition!AO55</f>
        <v>0</v>
      </c>
      <c r="Q114" s="54">
        <f>Recognition!AP55</f>
        <v>0</v>
      </c>
      <c r="R114" s="54">
        <f>Recognition!AQ55</f>
        <v>0</v>
      </c>
      <c r="S114" s="54">
        <f>Recognition!AR55</f>
        <v>0</v>
      </c>
      <c r="T114" s="54">
        <f>Recognition!AS55</f>
        <v>0</v>
      </c>
      <c r="U114" s="54">
        <f>Recognition!AT55</f>
        <v>0</v>
      </c>
      <c r="V114" s="54">
        <f t="shared" si="1"/>
        <v>700</v>
      </c>
    </row>
    <row r="115" spans="1:22" x14ac:dyDescent="0.2">
      <c r="A115" s="46" t="str">
        <f>Recognition!AA56</f>
        <v>Budget</v>
      </c>
      <c r="B115" s="46" t="str">
        <f>Recognition!AB56</f>
        <v/>
      </c>
      <c r="C115" s="46">
        <f>Recognition!AC56</f>
        <v>573</v>
      </c>
      <c r="D115" s="46" t="str">
        <f>Recognition!AD56</f>
        <v>035</v>
      </c>
      <c r="E115" s="53"/>
      <c r="H115" s="46">
        <f>Recognition!AG56</f>
        <v>110</v>
      </c>
      <c r="I115" s="46" t="str">
        <f>Recognition!AH56</f>
        <v>USD</v>
      </c>
      <c r="J115" s="54">
        <f>Recognition!AI56</f>
        <v>0</v>
      </c>
      <c r="K115" s="54">
        <f>Recognition!AJ56</f>
        <v>0</v>
      </c>
      <c r="L115" s="54">
        <f>Recognition!AK56</f>
        <v>0</v>
      </c>
      <c r="M115" s="54">
        <f>Recognition!AL56</f>
        <v>0</v>
      </c>
      <c r="N115" s="54">
        <f>Recognition!AM56</f>
        <v>0</v>
      </c>
      <c r="O115" s="54">
        <f>Recognition!AN56</f>
        <v>0</v>
      </c>
      <c r="P115" s="54">
        <f>Recognition!AO56</f>
        <v>0</v>
      </c>
      <c r="Q115" s="54">
        <f>Recognition!AP56</f>
        <v>0</v>
      </c>
      <c r="R115" s="54">
        <f>Recognition!AQ56</f>
        <v>0</v>
      </c>
      <c r="S115" s="54">
        <f>Recognition!AR56</f>
        <v>0</v>
      </c>
      <c r="T115" s="54">
        <f>Recognition!AS56</f>
        <v>0</v>
      </c>
      <c r="U115" s="54">
        <f>Recognition!AT56</f>
        <v>0</v>
      </c>
      <c r="V115" s="54">
        <f t="shared" si="1"/>
        <v>0</v>
      </c>
    </row>
    <row r="116" spans="1:22" x14ac:dyDescent="0.2">
      <c r="A116" s="46" t="str">
        <f>Recognition!AA57</f>
        <v>Budget</v>
      </c>
      <c r="B116" s="46" t="str">
        <f>Recognition!AB57</f>
        <v/>
      </c>
      <c r="C116" s="46">
        <f>Recognition!AC57</f>
        <v>573</v>
      </c>
      <c r="D116" s="46" t="str">
        <f>Recognition!AD57</f>
        <v>035</v>
      </c>
      <c r="E116" s="53"/>
      <c r="H116" s="46">
        <f>Recognition!AG57</f>
        <v>110</v>
      </c>
      <c r="I116" s="46" t="str">
        <f>Recognition!AH57</f>
        <v>USD</v>
      </c>
      <c r="J116" s="54">
        <f>Recognition!AI57</f>
        <v>0</v>
      </c>
      <c r="K116" s="54">
        <f>Recognition!AJ57</f>
        <v>0</v>
      </c>
      <c r="L116" s="54">
        <f>Recognition!AK57</f>
        <v>0</v>
      </c>
      <c r="M116" s="54">
        <f>Recognition!AL57</f>
        <v>0</v>
      </c>
      <c r="N116" s="54">
        <f>Recognition!AM57</f>
        <v>0</v>
      </c>
      <c r="O116" s="54">
        <f>Recognition!AN57</f>
        <v>0</v>
      </c>
      <c r="P116" s="54">
        <f>Recognition!AO57</f>
        <v>0</v>
      </c>
      <c r="Q116" s="54">
        <f>Recognition!AP57</f>
        <v>0</v>
      </c>
      <c r="R116" s="54">
        <f>Recognition!AQ57</f>
        <v>0</v>
      </c>
      <c r="S116" s="54">
        <f>Recognition!AR57</f>
        <v>0</v>
      </c>
      <c r="T116" s="54">
        <f>Recognition!AS57</f>
        <v>0</v>
      </c>
      <c r="U116" s="54">
        <f>Recognition!AT57</f>
        <v>0</v>
      </c>
      <c r="V116" s="54">
        <f t="shared" si="1"/>
        <v>0</v>
      </c>
    </row>
    <row r="117" spans="1:22" x14ac:dyDescent="0.2">
      <c r="A117" s="46" t="str">
        <f>Recognition!AA58</f>
        <v>Budget</v>
      </c>
      <c r="B117" s="46" t="str">
        <f>Recognition!AB58</f>
        <v/>
      </c>
      <c r="C117" s="46">
        <f>Recognition!AC58</f>
        <v>573</v>
      </c>
      <c r="D117" s="46" t="str">
        <f>Recognition!AD58</f>
        <v>035</v>
      </c>
      <c r="E117" s="53"/>
      <c r="H117" s="46">
        <f>Recognition!AG58</f>
        <v>110</v>
      </c>
      <c r="I117" s="46" t="str">
        <f>Recognition!AH58</f>
        <v>USD</v>
      </c>
      <c r="J117" s="54">
        <f>Recognition!AI58</f>
        <v>0</v>
      </c>
      <c r="K117" s="54">
        <f>Recognition!AJ58</f>
        <v>0</v>
      </c>
      <c r="L117" s="54">
        <f>Recognition!AK58</f>
        <v>0</v>
      </c>
      <c r="M117" s="54">
        <f>Recognition!AL58</f>
        <v>0</v>
      </c>
      <c r="N117" s="54">
        <f>Recognition!AM58</f>
        <v>0</v>
      </c>
      <c r="O117" s="54">
        <f>Recognition!AN58</f>
        <v>0</v>
      </c>
      <c r="P117" s="54">
        <f>Recognition!AO58</f>
        <v>0</v>
      </c>
      <c r="Q117" s="54">
        <f>Recognition!AP58</f>
        <v>0</v>
      </c>
      <c r="R117" s="54">
        <f>Recognition!AQ58</f>
        <v>0</v>
      </c>
      <c r="S117" s="54">
        <f>Recognition!AR58</f>
        <v>0</v>
      </c>
      <c r="T117" s="54">
        <f>Recognition!AS58</f>
        <v>0</v>
      </c>
      <c r="U117" s="54">
        <f>Recognition!AT58</f>
        <v>0</v>
      </c>
      <c r="V117" s="54">
        <f t="shared" si="1"/>
        <v>0</v>
      </c>
    </row>
    <row r="118" spans="1:22" x14ac:dyDescent="0.2">
      <c r="A118" s="46" t="str">
        <f>Recognition!AA62</f>
        <v>Budget</v>
      </c>
      <c r="B118" s="46" t="str">
        <f>Recognition!AB62</f>
        <v>7006-000000</v>
      </c>
      <c r="C118" s="46">
        <f>Recognition!AC62</f>
        <v>574</v>
      </c>
      <c r="D118" s="46" t="str">
        <f>Recognition!AD62</f>
        <v>035</v>
      </c>
      <c r="E118" s="53"/>
      <c r="H118" s="46">
        <f>Recognition!AG62</f>
        <v>110</v>
      </c>
      <c r="I118" s="46" t="str">
        <f>Recognition!AH62</f>
        <v>USD</v>
      </c>
      <c r="J118" s="54">
        <f>Recognition!AI62</f>
        <v>0</v>
      </c>
      <c r="K118" s="54">
        <f>Recognition!AJ62</f>
        <v>0</v>
      </c>
      <c r="L118" s="54">
        <f>Recognition!AK62</f>
        <v>0</v>
      </c>
      <c r="M118" s="54">
        <f>Recognition!AL62</f>
        <v>0</v>
      </c>
      <c r="N118" s="54">
        <f>Recognition!AM62</f>
        <v>0</v>
      </c>
      <c r="O118" s="54">
        <f>Recognition!AN62</f>
        <v>0</v>
      </c>
      <c r="P118" s="54">
        <f>Recognition!AO62</f>
        <v>0</v>
      </c>
      <c r="Q118" s="54">
        <f>Recognition!AP62</f>
        <v>0</v>
      </c>
      <c r="R118" s="54">
        <f>Recognition!AQ62</f>
        <v>0</v>
      </c>
      <c r="S118" s="54">
        <f>Recognition!AR62</f>
        <v>0</v>
      </c>
      <c r="T118" s="54">
        <f>Recognition!AS62</f>
        <v>0</v>
      </c>
      <c r="U118" s="54">
        <f>Recognition!AT62</f>
        <v>0</v>
      </c>
      <c r="V118" s="54">
        <f t="shared" si="1"/>
        <v>0</v>
      </c>
    </row>
    <row r="119" spans="1:22" x14ac:dyDescent="0.2">
      <c r="A119" s="46" t="str">
        <f>Recognition!AA63</f>
        <v>Budget</v>
      </c>
      <c r="B119" s="46" t="str">
        <f>Recognition!AB63</f>
        <v>7008-000000</v>
      </c>
      <c r="C119" s="46">
        <f>Recognition!AC63</f>
        <v>574</v>
      </c>
      <c r="D119" s="46" t="str">
        <f>Recognition!AD63</f>
        <v>035</v>
      </c>
      <c r="E119" s="53"/>
      <c r="H119" s="46">
        <f>Recognition!AG63</f>
        <v>110</v>
      </c>
      <c r="I119" s="46" t="str">
        <f>Recognition!AH63</f>
        <v>USD</v>
      </c>
      <c r="J119" s="54">
        <f>Recognition!AI63</f>
        <v>0</v>
      </c>
      <c r="K119" s="54">
        <f>Recognition!AJ63</f>
        <v>0</v>
      </c>
      <c r="L119" s="54">
        <f>Recognition!AK63</f>
        <v>0</v>
      </c>
      <c r="M119" s="54">
        <f>Recognition!AL63</f>
        <v>0</v>
      </c>
      <c r="N119" s="54">
        <f>Recognition!AM63</f>
        <v>0</v>
      </c>
      <c r="O119" s="54">
        <f>Recognition!AN63</f>
        <v>0</v>
      </c>
      <c r="P119" s="54">
        <f>Recognition!AO63</f>
        <v>0</v>
      </c>
      <c r="Q119" s="54">
        <f>Recognition!AP63</f>
        <v>0</v>
      </c>
      <c r="R119" s="54">
        <f>Recognition!AQ63</f>
        <v>0</v>
      </c>
      <c r="S119" s="54">
        <f>Recognition!AR63</f>
        <v>0</v>
      </c>
      <c r="T119" s="54">
        <f>Recognition!AS63</f>
        <v>0</v>
      </c>
      <c r="U119" s="54">
        <f>Recognition!AT63</f>
        <v>0</v>
      </c>
      <c r="V119" s="54">
        <f t="shared" si="1"/>
        <v>0</v>
      </c>
    </row>
    <row r="120" spans="1:22" x14ac:dyDescent="0.2">
      <c r="A120" s="46" t="str">
        <f>Recognition!AA64</f>
        <v>Budget</v>
      </c>
      <c r="B120" s="46" t="str">
        <f>Recognition!AB64</f>
        <v>7010-000000</v>
      </c>
      <c r="C120" s="46">
        <f>Recognition!AC64</f>
        <v>574</v>
      </c>
      <c r="D120" s="46" t="str">
        <f>Recognition!AD64</f>
        <v>035</v>
      </c>
      <c r="E120" s="53"/>
      <c r="H120" s="46">
        <f>Recognition!AG64</f>
        <v>110</v>
      </c>
      <c r="I120" s="46" t="str">
        <f>Recognition!AH64</f>
        <v>USD</v>
      </c>
      <c r="J120" s="54">
        <f>Recognition!AI64</f>
        <v>0</v>
      </c>
      <c r="K120" s="54">
        <f>Recognition!AJ64</f>
        <v>0</v>
      </c>
      <c r="L120" s="54">
        <f>Recognition!AK64</f>
        <v>0</v>
      </c>
      <c r="M120" s="54">
        <f>Recognition!AL64</f>
        <v>0</v>
      </c>
      <c r="N120" s="54">
        <f>Recognition!AM64</f>
        <v>0</v>
      </c>
      <c r="O120" s="54">
        <f>Recognition!AN64</f>
        <v>0</v>
      </c>
      <c r="P120" s="54">
        <f>Recognition!AO64</f>
        <v>0</v>
      </c>
      <c r="Q120" s="54">
        <f>Recognition!AP64</f>
        <v>0</v>
      </c>
      <c r="R120" s="54">
        <f>Recognition!AQ64</f>
        <v>0</v>
      </c>
      <c r="S120" s="54">
        <f>Recognition!AR64</f>
        <v>0</v>
      </c>
      <c r="T120" s="54">
        <f>Recognition!AS64</f>
        <v>0</v>
      </c>
      <c r="U120" s="54">
        <f>Recognition!AT64</f>
        <v>0</v>
      </c>
      <c r="V120" s="54">
        <f t="shared" si="1"/>
        <v>0</v>
      </c>
    </row>
    <row r="121" spans="1:22" x14ac:dyDescent="0.2">
      <c r="A121" s="46" t="str">
        <f>Recognition!AA65</f>
        <v>Budget</v>
      </c>
      <c r="B121" s="46" t="str">
        <f>Recognition!AB65</f>
        <v>7012-000000</v>
      </c>
      <c r="C121" s="46">
        <f>Recognition!AC65</f>
        <v>574</v>
      </c>
      <c r="D121" s="46" t="str">
        <f>Recognition!AD65</f>
        <v>035</v>
      </c>
      <c r="E121" s="53"/>
      <c r="H121" s="46">
        <f>Recognition!AG65</f>
        <v>110</v>
      </c>
      <c r="I121" s="46" t="str">
        <f>Recognition!AH65</f>
        <v>USD</v>
      </c>
      <c r="J121" s="54">
        <f>Recognition!AI65</f>
        <v>0</v>
      </c>
      <c r="K121" s="54">
        <f>Recognition!AJ65</f>
        <v>0</v>
      </c>
      <c r="L121" s="54">
        <f>Recognition!AK65</f>
        <v>0</v>
      </c>
      <c r="M121" s="54">
        <f>Recognition!AL65</f>
        <v>0</v>
      </c>
      <c r="N121" s="54">
        <f>Recognition!AM65</f>
        <v>0</v>
      </c>
      <c r="O121" s="54">
        <f>Recognition!AN65</f>
        <v>0</v>
      </c>
      <c r="P121" s="54">
        <f>Recognition!AO65</f>
        <v>0</v>
      </c>
      <c r="Q121" s="54">
        <f>Recognition!AP65</f>
        <v>0</v>
      </c>
      <c r="R121" s="54">
        <f>Recognition!AQ65</f>
        <v>0</v>
      </c>
      <c r="S121" s="54">
        <f>Recognition!AR65</f>
        <v>0</v>
      </c>
      <c r="T121" s="54">
        <f>Recognition!AS65</f>
        <v>0</v>
      </c>
      <c r="U121" s="54">
        <f>Recognition!AT65</f>
        <v>0</v>
      </c>
      <c r="V121" s="54">
        <f t="shared" si="1"/>
        <v>0</v>
      </c>
    </row>
    <row r="122" spans="1:22" x14ac:dyDescent="0.2">
      <c r="A122" s="46" t="str">
        <f>Recognition!AA66</f>
        <v>Budget</v>
      </c>
      <c r="B122" s="46" t="str">
        <f>Recognition!AB66</f>
        <v>7036-000000</v>
      </c>
      <c r="C122" s="46">
        <f>Recognition!AC66</f>
        <v>574</v>
      </c>
      <c r="D122" s="46" t="str">
        <f>Recognition!AD66</f>
        <v>035</v>
      </c>
      <c r="E122" s="53"/>
      <c r="H122" s="46">
        <f>Recognition!AG66</f>
        <v>110</v>
      </c>
      <c r="I122" s="46" t="str">
        <f>Recognition!AH66</f>
        <v>USD</v>
      </c>
      <c r="J122" s="54">
        <f>Recognition!AI66</f>
        <v>0</v>
      </c>
      <c r="K122" s="54">
        <f>Recognition!AJ66</f>
        <v>0</v>
      </c>
      <c r="L122" s="54">
        <f>Recognition!AK66</f>
        <v>0</v>
      </c>
      <c r="M122" s="54">
        <f>Recognition!AL66</f>
        <v>0</v>
      </c>
      <c r="N122" s="54">
        <f>Recognition!AM66</f>
        <v>0</v>
      </c>
      <c r="O122" s="54">
        <f>Recognition!AN66</f>
        <v>0</v>
      </c>
      <c r="P122" s="54">
        <f>Recognition!AO66</f>
        <v>0</v>
      </c>
      <c r="Q122" s="54">
        <f>Recognition!AP66</f>
        <v>0</v>
      </c>
      <c r="R122" s="54">
        <f>Recognition!AQ66</f>
        <v>0</v>
      </c>
      <c r="S122" s="54">
        <f>Recognition!AR66</f>
        <v>0</v>
      </c>
      <c r="T122" s="54">
        <f>Recognition!AS66</f>
        <v>0</v>
      </c>
      <c r="U122" s="54">
        <f>Recognition!AT66</f>
        <v>0</v>
      </c>
      <c r="V122" s="54">
        <f t="shared" si="1"/>
        <v>0</v>
      </c>
    </row>
    <row r="123" spans="1:22" x14ac:dyDescent="0.2">
      <c r="A123" s="46" t="str">
        <f>Recognition!AA67</f>
        <v>Budget</v>
      </c>
      <c r="B123" s="46" t="str">
        <f>Recognition!AB67</f>
        <v>7044-000000</v>
      </c>
      <c r="C123" s="46">
        <f>Recognition!AC67</f>
        <v>574</v>
      </c>
      <c r="D123" s="46" t="str">
        <f>Recognition!AD67</f>
        <v>035</v>
      </c>
      <c r="E123" s="53"/>
      <c r="H123" s="46">
        <f>Recognition!AG67</f>
        <v>110</v>
      </c>
      <c r="I123" s="46" t="str">
        <f>Recognition!AH67</f>
        <v>USD</v>
      </c>
      <c r="J123" s="54">
        <f>Recognition!AI67</f>
        <v>0</v>
      </c>
      <c r="K123" s="54">
        <f>Recognition!AJ67</f>
        <v>0</v>
      </c>
      <c r="L123" s="54">
        <f>Recognition!AK67</f>
        <v>0</v>
      </c>
      <c r="M123" s="54">
        <f>Recognition!AL67</f>
        <v>0</v>
      </c>
      <c r="N123" s="54">
        <f>Recognition!AM67</f>
        <v>0</v>
      </c>
      <c r="O123" s="54">
        <f>Recognition!AN67</f>
        <v>0</v>
      </c>
      <c r="P123" s="54">
        <f>Recognition!AO67</f>
        <v>0</v>
      </c>
      <c r="Q123" s="54">
        <f>Recognition!AP67</f>
        <v>0</v>
      </c>
      <c r="R123" s="54">
        <f>Recognition!AQ67</f>
        <v>0</v>
      </c>
      <c r="S123" s="54">
        <f>Recognition!AR67</f>
        <v>0</v>
      </c>
      <c r="T123" s="54">
        <f>Recognition!AS67</f>
        <v>0</v>
      </c>
      <c r="U123" s="54">
        <f>Recognition!AT67</f>
        <v>0</v>
      </c>
      <c r="V123" s="54">
        <f t="shared" si="1"/>
        <v>0</v>
      </c>
    </row>
    <row r="124" spans="1:22" x14ac:dyDescent="0.2">
      <c r="A124" s="46" t="str">
        <f>Recognition!AA68</f>
        <v>Budget</v>
      </c>
      <c r="B124" s="46" t="str">
        <f>Recognition!AB68</f>
        <v>7082-000000</v>
      </c>
      <c r="C124" s="46">
        <f>Recognition!AC68</f>
        <v>574</v>
      </c>
      <c r="D124" s="46" t="str">
        <f>Recognition!AD68</f>
        <v>035</v>
      </c>
      <c r="E124" s="53"/>
      <c r="H124" s="46">
        <f>Recognition!AG68</f>
        <v>110</v>
      </c>
      <c r="I124" s="46" t="str">
        <f>Recognition!AH68</f>
        <v>USD</v>
      </c>
      <c r="J124" s="54">
        <f>Recognition!AI68</f>
        <v>0</v>
      </c>
      <c r="K124" s="54">
        <f>Recognition!AJ68</f>
        <v>0</v>
      </c>
      <c r="L124" s="54">
        <f>Recognition!AK68</f>
        <v>0</v>
      </c>
      <c r="M124" s="54">
        <f>Recognition!AL68</f>
        <v>0</v>
      </c>
      <c r="N124" s="54">
        <f>Recognition!AM68</f>
        <v>0</v>
      </c>
      <c r="O124" s="54">
        <f>Recognition!AN68</f>
        <v>0</v>
      </c>
      <c r="P124" s="54">
        <f>Recognition!AO68</f>
        <v>0</v>
      </c>
      <c r="Q124" s="54">
        <f>Recognition!AP68</f>
        <v>0</v>
      </c>
      <c r="R124" s="54">
        <f>Recognition!AQ68</f>
        <v>0</v>
      </c>
      <c r="S124" s="54">
        <f>Recognition!AR68</f>
        <v>0</v>
      </c>
      <c r="T124" s="54">
        <f>Recognition!AS68</f>
        <v>0</v>
      </c>
      <c r="U124" s="54">
        <f>Recognition!AT68</f>
        <v>0</v>
      </c>
      <c r="V124" s="54">
        <f t="shared" si="1"/>
        <v>0</v>
      </c>
    </row>
    <row r="125" spans="1:22" x14ac:dyDescent="0.2">
      <c r="A125" s="46" t="str">
        <f>Recognition!AA69</f>
        <v>Budget</v>
      </c>
      <c r="B125" s="46" t="str">
        <f>Recognition!AB69</f>
        <v/>
      </c>
      <c r="C125" s="46">
        <f>Recognition!AC69</f>
        <v>574</v>
      </c>
      <c r="D125" s="46" t="str">
        <f>Recognition!AD69</f>
        <v>035</v>
      </c>
      <c r="E125" s="53"/>
      <c r="H125" s="46">
        <f>Recognition!AG69</f>
        <v>110</v>
      </c>
      <c r="I125" s="46" t="str">
        <f>Recognition!AH69</f>
        <v>USD</v>
      </c>
      <c r="J125" s="54">
        <f>Recognition!AI69</f>
        <v>0</v>
      </c>
      <c r="K125" s="54">
        <f>Recognition!AJ69</f>
        <v>0</v>
      </c>
      <c r="L125" s="54">
        <f>Recognition!AK69</f>
        <v>0</v>
      </c>
      <c r="M125" s="54">
        <f>Recognition!AL69</f>
        <v>0</v>
      </c>
      <c r="N125" s="54">
        <f>Recognition!AM69</f>
        <v>0</v>
      </c>
      <c r="O125" s="54">
        <f>Recognition!AN69</f>
        <v>0</v>
      </c>
      <c r="P125" s="54">
        <f>Recognition!AO69</f>
        <v>0</v>
      </c>
      <c r="Q125" s="54">
        <f>Recognition!AP69</f>
        <v>0</v>
      </c>
      <c r="R125" s="54">
        <f>Recognition!AQ69</f>
        <v>0</v>
      </c>
      <c r="S125" s="54">
        <f>Recognition!AR69</f>
        <v>0</v>
      </c>
      <c r="T125" s="54">
        <f>Recognition!AS69</f>
        <v>0</v>
      </c>
      <c r="U125" s="54">
        <f>Recognition!AT69</f>
        <v>0</v>
      </c>
      <c r="V125" s="54">
        <f t="shared" si="1"/>
        <v>0</v>
      </c>
    </row>
    <row r="126" spans="1:22" x14ac:dyDescent="0.2">
      <c r="A126" s="46" t="str">
        <f>Recognition!AA70</f>
        <v>Budget</v>
      </c>
      <c r="B126" s="46" t="str">
        <f>Recognition!AB70</f>
        <v/>
      </c>
      <c r="C126" s="46">
        <f>Recognition!AC70</f>
        <v>574</v>
      </c>
      <c r="D126" s="46" t="str">
        <f>Recognition!AD70</f>
        <v>035</v>
      </c>
      <c r="E126" s="53"/>
      <c r="H126" s="46">
        <f>Recognition!AG70</f>
        <v>110</v>
      </c>
      <c r="I126" s="46" t="str">
        <f>Recognition!AH70</f>
        <v>USD</v>
      </c>
      <c r="J126" s="54">
        <f>Recognition!AI70</f>
        <v>0</v>
      </c>
      <c r="K126" s="54">
        <f>Recognition!AJ70</f>
        <v>0</v>
      </c>
      <c r="L126" s="54">
        <f>Recognition!AK70</f>
        <v>0</v>
      </c>
      <c r="M126" s="54">
        <f>Recognition!AL70</f>
        <v>0</v>
      </c>
      <c r="N126" s="54">
        <f>Recognition!AM70</f>
        <v>0</v>
      </c>
      <c r="O126" s="54">
        <f>Recognition!AN70</f>
        <v>0</v>
      </c>
      <c r="P126" s="54">
        <f>Recognition!AO70</f>
        <v>0</v>
      </c>
      <c r="Q126" s="54">
        <f>Recognition!AP70</f>
        <v>0</v>
      </c>
      <c r="R126" s="54">
        <f>Recognition!AQ70</f>
        <v>0</v>
      </c>
      <c r="S126" s="54">
        <f>Recognition!AR70</f>
        <v>0</v>
      </c>
      <c r="T126" s="54">
        <f>Recognition!AS70</f>
        <v>0</v>
      </c>
      <c r="U126" s="54">
        <f>Recognition!AT70</f>
        <v>0</v>
      </c>
      <c r="V126" s="54">
        <f t="shared" si="1"/>
        <v>0</v>
      </c>
    </row>
    <row r="127" spans="1:22" x14ac:dyDescent="0.2">
      <c r="A127" s="46" t="str">
        <f>Recognition!AA71</f>
        <v>Budget</v>
      </c>
      <c r="B127" s="46" t="str">
        <f>Recognition!AB71</f>
        <v/>
      </c>
      <c r="C127" s="46">
        <f>Recognition!AC71</f>
        <v>574</v>
      </c>
      <c r="D127" s="46" t="str">
        <f>Recognition!AD71</f>
        <v>035</v>
      </c>
      <c r="E127" s="53"/>
      <c r="H127" s="46">
        <f>Recognition!AG71</f>
        <v>110</v>
      </c>
      <c r="I127" s="46" t="str">
        <f>Recognition!AH71</f>
        <v>USD</v>
      </c>
      <c r="J127" s="54">
        <f>Recognition!AI71</f>
        <v>0</v>
      </c>
      <c r="K127" s="54">
        <f>Recognition!AJ71</f>
        <v>0</v>
      </c>
      <c r="L127" s="54">
        <f>Recognition!AK71</f>
        <v>0</v>
      </c>
      <c r="M127" s="54">
        <f>Recognition!AL71</f>
        <v>0</v>
      </c>
      <c r="N127" s="54">
        <f>Recognition!AM71</f>
        <v>0</v>
      </c>
      <c r="O127" s="54">
        <f>Recognition!AN71</f>
        <v>0</v>
      </c>
      <c r="P127" s="54">
        <f>Recognition!AO71</f>
        <v>0</v>
      </c>
      <c r="Q127" s="54">
        <f>Recognition!AP71</f>
        <v>0</v>
      </c>
      <c r="R127" s="54">
        <f>Recognition!AQ71</f>
        <v>0</v>
      </c>
      <c r="S127" s="54">
        <f>Recognition!AR71</f>
        <v>0</v>
      </c>
      <c r="T127" s="54">
        <f>Recognition!AS71</f>
        <v>0</v>
      </c>
      <c r="U127" s="54">
        <f>Recognition!AT71</f>
        <v>0</v>
      </c>
      <c r="V127" s="54">
        <f t="shared" si="1"/>
        <v>0</v>
      </c>
    </row>
    <row r="128" spans="1:22" x14ac:dyDescent="0.2">
      <c r="A128" s="46" t="str">
        <f>'Club Growth'!AA10</f>
        <v>Budget</v>
      </c>
      <c r="B128" s="46" t="str">
        <f>'Club Growth'!AB10</f>
        <v>7006-000000</v>
      </c>
      <c r="C128" s="46">
        <f>'Club Growth'!AC10</f>
        <v>580</v>
      </c>
      <c r="D128" s="46" t="str">
        <f>'Club Growth'!AD10</f>
        <v>035</v>
      </c>
      <c r="E128" s="53"/>
      <c r="H128" s="46">
        <f>'Club Growth'!AG10</f>
        <v>110</v>
      </c>
      <c r="I128" s="46" t="str">
        <f>'Club Growth'!AH10</f>
        <v>USD</v>
      </c>
      <c r="J128" s="54">
        <f>'Club Growth'!AI10</f>
        <v>0</v>
      </c>
      <c r="K128" s="54">
        <f>'Club Growth'!AJ10</f>
        <v>0</v>
      </c>
      <c r="L128" s="54">
        <f>'Club Growth'!AK10</f>
        <v>0</v>
      </c>
      <c r="M128" s="54">
        <f>'Club Growth'!AL10</f>
        <v>0</v>
      </c>
      <c r="N128" s="54">
        <f>'Club Growth'!AM10</f>
        <v>0</v>
      </c>
      <c r="O128" s="54">
        <f>'Club Growth'!AN10</f>
        <v>0</v>
      </c>
      <c r="P128" s="54">
        <f>'Club Growth'!AO10</f>
        <v>0</v>
      </c>
      <c r="Q128" s="54">
        <f>'Club Growth'!AP10</f>
        <v>0</v>
      </c>
      <c r="R128" s="54">
        <f>'Club Growth'!AQ10</f>
        <v>0</v>
      </c>
      <c r="S128" s="54">
        <f>'Club Growth'!AR10</f>
        <v>0</v>
      </c>
      <c r="T128" s="54">
        <f>'Club Growth'!AS10</f>
        <v>0</v>
      </c>
      <c r="U128" s="54">
        <f>'Club Growth'!AT10</f>
        <v>0</v>
      </c>
      <c r="V128" s="54">
        <f t="shared" si="1"/>
        <v>0</v>
      </c>
    </row>
    <row r="129" spans="1:22" x14ac:dyDescent="0.2">
      <c r="A129" s="46" t="str">
        <f>'Club Growth'!AA11</f>
        <v>Budget</v>
      </c>
      <c r="B129" s="46" t="str">
        <f>'Club Growth'!AB11</f>
        <v>7008-000000</v>
      </c>
      <c r="C129" s="46">
        <f>'Club Growth'!AC11</f>
        <v>580</v>
      </c>
      <c r="D129" s="46" t="str">
        <f>'Club Growth'!AD11</f>
        <v>035</v>
      </c>
      <c r="E129" s="53"/>
      <c r="H129" s="46">
        <f>'Club Growth'!AG11</f>
        <v>110</v>
      </c>
      <c r="I129" s="46" t="str">
        <f>'Club Growth'!AH11</f>
        <v>USD</v>
      </c>
      <c r="J129" s="54">
        <f>'Club Growth'!AI11</f>
        <v>0</v>
      </c>
      <c r="K129" s="54">
        <f>'Club Growth'!AJ11</f>
        <v>0</v>
      </c>
      <c r="L129" s="54">
        <f>'Club Growth'!AK11</f>
        <v>0</v>
      </c>
      <c r="M129" s="54">
        <f>'Club Growth'!AL11</f>
        <v>300</v>
      </c>
      <c r="N129" s="54">
        <f>'Club Growth'!AM11</f>
        <v>200</v>
      </c>
      <c r="O129" s="54">
        <f>'Club Growth'!AN11</f>
        <v>0</v>
      </c>
      <c r="P129" s="54">
        <f>'Club Growth'!AO11</f>
        <v>500</v>
      </c>
      <c r="Q129" s="54">
        <f>'Club Growth'!AP11</f>
        <v>0</v>
      </c>
      <c r="R129" s="54">
        <f>'Club Growth'!AQ11</f>
        <v>500</v>
      </c>
      <c r="S129" s="54">
        <f>'Club Growth'!AR11</f>
        <v>200</v>
      </c>
      <c r="T129" s="54">
        <f>'Club Growth'!AS11</f>
        <v>0</v>
      </c>
      <c r="U129" s="54">
        <f>'Club Growth'!AT11</f>
        <v>0</v>
      </c>
      <c r="V129" s="54">
        <f t="shared" si="1"/>
        <v>1700</v>
      </c>
    </row>
    <row r="130" spans="1:22" x14ac:dyDescent="0.2">
      <c r="A130" s="46" t="str">
        <f>'Club Growth'!AA12</f>
        <v>Budget</v>
      </c>
      <c r="B130" s="46" t="str">
        <f>'Club Growth'!AB12</f>
        <v>7010-000000</v>
      </c>
      <c r="C130" s="46">
        <f>'Club Growth'!AC12</f>
        <v>580</v>
      </c>
      <c r="D130" s="46" t="str">
        <f>'Club Growth'!AD12</f>
        <v>035</v>
      </c>
      <c r="E130" s="53"/>
      <c r="H130" s="46">
        <f>'Club Growth'!AG12</f>
        <v>110</v>
      </c>
      <c r="I130" s="46" t="str">
        <f>'Club Growth'!AH12</f>
        <v>USD</v>
      </c>
      <c r="J130" s="54">
        <f>'Club Growth'!AI12</f>
        <v>0</v>
      </c>
      <c r="K130" s="54">
        <f>'Club Growth'!AJ12</f>
        <v>0</v>
      </c>
      <c r="L130" s="54">
        <f>'Club Growth'!AK12</f>
        <v>0</v>
      </c>
      <c r="M130" s="54">
        <f>'Club Growth'!AL12</f>
        <v>0</v>
      </c>
      <c r="N130" s="54">
        <f>'Club Growth'!AM12</f>
        <v>0</v>
      </c>
      <c r="O130" s="54">
        <f>'Club Growth'!AN12</f>
        <v>0</v>
      </c>
      <c r="P130" s="54">
        <f>'Club Growth'!AO12</f>
        <v>0</v>
      </c>
      <c r="Q130" s="54">
        <f>'Club Growth'!AP12</f>
        <v>0</v>
      </c>
      <c r="R130" s="54">
        <f>'Club Growth'!AQ12</f>
        <v>0</v>
      </c>
      <c r="S130" s="54">
        <f>'Club Growth'!AR12</f>
        <v>0</v>
      </c>
      <c r="T130" s="54">
        <f>'Club Growth'!AS12</f>
        <v>0</v>
      </c>
      <c r="U130" s="54">
        <f>'Club Growth'!AT12</f>
        <v>0</v>
      </c>
      <c r="V130" s="54">
        <f t="shared" si="1"/>
        <v>0</v>
      </c>
    </row>
    <row r="131" spans="1:22" x14ac:dyDescent="0.2">
      <c r="A131" s="46" t="str">
        <f>'Club Growth'!AA13</f>
        <v>Budget</v>
      </c>
      <c r="B131" s="46" t="str">
        <f>'Club Growth'!AB13</f>
        <v>7012-000000</v>
      </c>
      <c r="C131" s="46">
        <f>'Club Growth'!AC13</f>
        <v>580</v>
      </c>
      <c r="D131" s="46" t="str">
        <f>'Club Growth'!AD13</f>
        <v>035</v>
      </c>
      <c r="E131" s="53"/>
      <c r="H131" s="46">
        <f>'Club Growth'!AG13</f>
        <v>110</v>
      </c>
      <c r="I131" s="46" t="str">
        <f>'Club Growth'!AH13</f>
        <v>USD</v>
      </c>
      <c r="J131" s="54">
        <f>'Club Growth'!AI13</f>
        <v>0</v>
      </c>
      <c r="K131" s="54">
        <f>'Club Growth'!AJ13</f>
        <v>0</v>
      </c>
      <c r="L131" s="54">
        <f>'Club Growth'!AK13</f>
        <v>0</v>
      </c>
      <c r="M131" s="54">
        <f>'Club Growth'!AL13</f>
        <v>0</v>
      </c>
      <c r="N131" s="54">
        <f>'Club Growth'!AM13</f>
        <v>0</v>
      </c>
      <c r="O131" s="54">
        <f>'Club Growth'!AN13</f>
        <v>0</v>
      </c>
      <c r="P131" s="54">
        <f>'Club Growth'!AO13</f>
        <v>0</v>
      </c>
      <c r="Q131" s="54">
        <f>'Club Growth'!AP13</f>
        <v>0</v>
      </c>
      <c r="R131" s="54">
        <f>'Club Growth'!AQ13</f>
        <v>0</v>
      </c>
      <c r="S131" s="54">
        <f>'Club Growth'!AR13</f>
        <v>0</v>
      </c>
      <c r="T131" s="54">
        <f>'Club Growth'!AS13</f>
        <v>0</v>
      </c>
      <c r="U131" s="54">
        <f>'Club Growth'!AT13</f>
        <v>0</v>
      </c>
      <c r="V131" s="54">
        <f t="shared" si="1"/>
        <v>0</v>
      </c>
    </row>
    <row r="132" spans="1:22" x14ac:dyDescent="0.2">
      <c r="A132" s="46" t="str">
        <f>'Club Growth'!AA14</f>
        <v>Budget</v>
      </c>
      <c r="B132" s="46" t="str">
        <f>'Club Growth'!AB14</f>
        <v>7036-000000</v>
      </c>
      <c r="C132" s="46">
        <f>'Club Growth'!AC14</f>
        <v>580</v>
      </c>
      <c r="D132" s="46" t="str">
        <f>'Club Growth'!AD14</f>
        <v>035</v>
      </c>
      <c r="E132" s="53"/>
      <c r="H132" s="46">
        <f>'Club Growth'!AG14</f>
        <v>110</v>
      </c>
      <c r="I132" s="46" t="str">
        <f>'Club Growth'!AH14</f>
        <v>USD</v>
      </c>
      <c r="J132" s="54">
        <f>'Club Growth'!AI14</f>
        <v>0</v>
      </c>
      <c r="K132" s="54">
        <f>'Club Growth'!AJ14</f>
        <v>0</v>
      </c>
      <c r="L132" s="54">
        <f>'Club Growth'!AK14</f>
        <v>0</v>
      </c>
      <c r="M132" s="54">
        <f>'Club Growth'!AL14</f>
        <v>150</v>
      </c>
      <c r="N132" s="54">
        <f>'Club Growth'!AM14</f>
        <v>0</v>
      </c>
      <c r="O132" s="54">
        <f>'Club Growth'!AN14</f>
        <v>0</v>
      </c>
      <c r="P132" s="54">
        <f>'Club Growth'!AO14</f>
        <v>0</v>
      </c>
      <c r="Q132" s="54">
        <f>'Club Growth'!AP14</f>
        <v>150</v>
      </c>
      <c r="R132" s="54">
        <f>'Club Growth'!AQ14</f>
        <v>0</v>
      </c>
      <c r="S132" s="54">
        <f>'Club Growth'!AR14</f>
        <v>0</v>
      </c>
      <c r="T132" s="54">
        <f>'Club Growth'!AS14</f>
        <v>0</v>
      </c>
      <c r="U132" s="54">
        <f>'Club Growth'!AT14</f>
        <v>0</v>
      </c>
      <c r="V132" s="54">
        <f t="shared" si="1"/>
        <v>300</v>
      </c>
    </row>
    <row r="133" spans="1:22" x14ac:dyDescent="0.2">
      <c r="A133" s="46" t="str">
        <f>'Club Growth'!AA15</f>
        <v>Budget</v>
      </c>
      <c r="B133" s="46" t="str">
        <f>'Club Growth'!AB15</f>
        <v>7044-000000</v>
      </c>
      <c r="C133" s="46">
        <f>'Club Growth'!AC15</f>
        <v>580</v>
      </c>
      <c r="D133" s="46" t="str">
        <f>'Club Growth'!AD15</f>
        <v>035</v>
      </c>
      <c r="E133" s="53"/>
      <c r="H133" s="46">
        <f>'Club Growth'!AG15</f>
        <v>110</v>
      </c>
      <c r="I133" s="46" t="str">
        <f>'Club Growth'!AH15</f>
        <v>USD</v>
      </c>
      <c r="J133" s="54">
        <f>'Club Growth'!AI15</f>
        <v>0</v>
      </c>
      <c r="K133" s="54">
        <f>'Club Growth'!AJ15</f>
        <v>0</v>
      </c>
      <c r="L133" s="54">
        <f>'Club Growth'!AK15</f>
        <v>0</v>
      </c>
      <c r="M133" s="54">
        <f>'Club Growth'!AL15</f>
        <v>0</v>
      </c>
      <c r="N133" s="54">
        <f>'Club Growth'!AM15</f>
        <v>0</v>
      </c>
      <c r="O133" s="54">
        <f>'Club Growth'!AN15</f>
        <v>0</v>
      </c>
      <c r="P133" s="54">
        <f>'Club Growth'!AO15</f>
        <v>0</v>
      </c>
      <c r="Q133" s="54">
        <f>'Club Growth'!AP15</f>
        <v>0</v>
      </c>
      <c r="R133" s="54">
        <f>'Club Growth'!AQ15</f>
        <v>0</v>
      </c>
      <c r="S133" s="54">
        <f>'Club Growth'!AR15</f>
        <v>0</v>
      </c>
      <c r="T133" s="54">
        <f>'Club Growth'!AS15</f>
        <v>0</v>
      </c>
      <c r="U133" s="54">
        <f>'Club Growth'!AT15</f>
        <v>0</v>
      </c>
      <c r="V133" s="54">
        <f t="shared" si="1"/>
        <v>0</v>
      </c>
    </row>
    <row r="134" spans="1:22" x14ac:dyDescent="0.2">
      <c r="A134" s="46" t="str">
        <f>'Club Growth'!AA16</f>
        <v>Budget</v>
      </c>
      <c r="B134" s="46" t="str">
        <f>'Club Growth'!AB16</f>
        <v>7082-000000</v>
      </c>
      <c r="C134" s="46">
        <f>'Club Growth'!AC16</f>
        <v>580</v>
      </c>
      <c r="D134" s="46" t="str">
        <f>'Club Growth'!AD16</f>
        <v>035</v>
      </c>
      <c r="E134" s="53"/>
      <c r="H134" s="46">
        <f>'Club Growth'!AG16</f>
        <v>110</v>
      </c>
      <c r="I134" s="46" t="str">
        <f>'Club Growth'!AH16</f>
        <v>USD</v>
      </c>
      <c r="J134" s="54">
        <f>'Club Growth'!AI16</f>
        <v>0</v>
      </c>
      <c r="K134" s="54">
        <f>'Club Growth'!AJ16</f>
        <v>0</v>
      </c>
      <c r="L134" s="54">
        <f>'Club Growth'!AK16</f>
        <v>520</v>
      </c>
      <c r="M134" s="54">
        <f>'Club Growth'!AL16</f>
        <v>0</v>
      </c>
      <c r="N134" s="54">
        <f>'Club Growth'!AM16</f>
        <v>0</v>
      </c>
      <c r="O134" s="54">
        <f>'Club Growth'!AN16</f>
        <v>0</v>
      </c>
      <c r="P134" s="54">
        <f>'Club Growth'!AO16</f>
        <v>0</v>
      </c>
      <c r="Q134" s="54">
        <f>'Club Growth'!AP16</f>
        <v>0</v>
      </c>
      <c r="R134" s="54">
        <f>'Club Growth'!AQ16</f>
        <v>0</v>
      </c>
      <c r="S134" s="54">
        <f>'Club Growth'!AR16</f>
        <v>0</v>
      </c>
      <c r="T134" s="54">
        <f>'Club Growth'!AS16</f>
        <v>0</v>
      </c>
      <c r="U134" s="54">
        <f>'Club Growth'!AT16</f>
        <v>0</v>
      </c>
      <c r="V134" s="54">
        <f t="shared" si="1"/>
        <v>520</v>
      </c>
    </row>
    <row r="135" spans="1:22" x14ac:dyDescent="0.2">
      <c r="A135" s="46" t="str">
        <f>'Club Growth'!AA17</f>
        <v>Budget</v>
      </c>
      <c r="B135" s="46" t="str">
        <f>'Club Growth'!AB17</f>
        <v/>
      </c>
      <c r="C135" s="46">
        <f>'Club Growth'!AC17</f>
        <v>580</v>
      </c>
      <c r="D135" s="46" t="str">
        <f>'Club Growth'!AD17</f>
        <v>035</v>
      </c>
      <c r="E135" s="53"/>
      <c r="H135" s="46">
        <f>'Club Growth'!AG17</f>
        <v>110</v>
      </c>
      <c r="I135" s="46" t="str">
        <f>'Club Growth'!AH17</f>
        <v>USD</v>
      </c>
      <c r="J135" s="54">
        <f>'Club Growth'!AI17</f>
        <v>0</v>
      </c>
      <c r="K135" s="54">
        <f>'Club Growth'!AJ17</f>
        <v>0</v>
      </c>
      <c r="L135" s="54">
        <f>'Club Growth'!AK17</f>
        <v>0</v>
      </c>
      <c r="M135" s="54">
        <f>'Club Growth'!AL17</f>
        <v>0</v>
      </c>
      <c r="N135" s="54">
        <f>'Club Growth'!AM17</f>
        <v>0</v>
      </c>
      <c r="O135" s="54">
        <f>'Club Growth'!AN17</f>
        <v>0</v>
      </c>
      <c r="P135" s="54">
        <f>'Club Growth'!AO17</f>
        <v>0</v>
      </c>
      <c r="Q135" s="54">
        <f>'Club Growth'!AP17</f>
        <v>0</v>
      </c>
      <c r="R135" s="54">
        <f>'Club Growth'!AQ17</f>
        <v>0</v>
      </c>
      <c r="S135" s="54">
        <f>'Club Growth'!AR17</f>
        <v>0</v>
      </c>
      <c r="T135" s="54">
        <f>'Club Growth'!AS17</f>
        <v>0</v>
      </c>
      <c r="U135" s="54">
        <f>'Club Growth'!AT17</f>
        <v>0</v>
      </c>
      <c r="V135" s="54">
        <f t="shared" si="1"/>
        <v>0</v>
      </c>
    </row>
    <row r="136" spans="1:22" x14ac:dyDescent="0.2">
      <c r="A136" s="46" t="str">
        <f>'Club Growth'!AA18</f>
        <v>Budget</v>
      </c>
      <c r="B136" s="46" t="str">
        <f>'Club Growth'!AB18</f>
        <v/>
      </c>
      <c r="C136" s="46">
        <f>'Club Growth'!AC18</f>
        <v>580</v>
      </c>
      <c r="D136" s="46" t="str">
        <f>'Club Growth'!AD18</f>
        <v>035</v>
      </c>
      <c r="E136" s="53"/>
      <c r="H136" s="46">
        <f>'Club Growth'!AG18</f>
        <v>110</v>
      </c>
      <c r="I136" s="46" t="str">
        <f>'Club Growth'!AH18</f>
        <v>USD</v>
      </c>
      <c r="J136" s="54">
        <f>'Club Growth'!AI18</f>
        <v>0</v>
      </c>
      <c r="K136" s="54">
        <f>'Club Growth'!AJ18</f>
        <v>0</v>
      </c>
      <c r="L136" s="54">
        <f>'Club Growth'!AK18</f>
        <v>0</v>
      </c>
      <c r="M136" s="54">
        <f>'Club Growth'!AL18</f>
        <v>0</v>
      </c>
      <c r="N136" s="54">
        <f>'Club Growth'!AM18</f>
        <v>0</v>
      </c>
      <c r="O136" s="54">
        <f>'Club Growth'!AN18</f>
        <v>0</v>
      </c>
      <c r="P136" s="54">
        <f>'Club Growth'!AO18</f>
        <v>0</v>
      </c>
      <c r="Q136" s="54">
        <f>'Club Growth'!AP18</f>
        <v>0</v>
      </c>
      <c r="R136" s="54">
        <f>'Club Growth'!AQ18</f>
        <v>0</v>
      </c>
      <c r="S136" s="54">
        <f>'Club Growth'!AR18</f>
        <v>0</v>
      </c>
      <c r="T136" s="54">
        <f>'Club Growth'!AS18</f>
        <v>0</v>
      </c>
      <c r="U136" s="54">
        <f>'Club Growth'!AT18</f>
        <v>0</v>
      </c>
      <c r="V136" s="54">
        <f t="shared" si="1"/>
        <v>0</v>
      </c>
    </row>
    <row r="137" spans="1:22" x14ac:dyDescent="0.2">
      <c r="A137" s="46" t="str">
        <f>'Club Growth'!AA19</f>
        <v>Budget</v>
      </c>
      <c r="B137" s="46" t="str">
        <f>'Club Growth'!AB19</f>
        <v/>
      </c>
      <c r="C137" s="46">
        <f>'Club Growth'!AC19</f>
        <v>580</v>
      </c>
      <c r="D137" s="46" t="str">
        <f>'Club Growth'!AD19</f>
        <v>035</v>
      </c>
      <c r="E137" s="53"/>
      <c r="H137" s="46">
        <f>'Club Growth'!AG19</f>
        <v>110</v>
      </c>
      <c r="I137" s="46" t="str">
        <f>'Club Growth'!AH19</f>
        <v>USD</v>
      </c>
      <c r="J137" s="54">
        <f>'Club Growth'!AI19</f>
        <v>0</v>
      </c>
      <c r="K137" s="54">
        <f>'Club Growth'!AJ19</f>
        <v>0</v>
      </c>
      <c r="L137" s="54">
        <f>'Club Growth'!AK19</f>
        <v>0</v>
      </c>
      <c r="M137" s="54">
        <f>'Club Growth'!AL19</f>
        <v>0</v>
      </c>
      <c r="N137" s="54">
        <f>'Club Growth'!AM19</f>
        <v>0</v>
      </c>
      <c r="O137" s="54">
        <f>'Club Growth'!AN19</f>
        <v>0</v>
      </c>
      <c r="P137" s="54">
        <f>'Club Growth'!AO19</f>
        <v>0</v>
      </c>
      <c r="Q137" s="54">
        <f>'Club Growth'!AP19</f>
        <v>0</v>
      </c>
      <c r="R137" s="54">
        <f>'Club Growth'!AQ19</f>
        <v>0</v>
      </c>
      <c r="S137" s="54">
        <f>'Club Growth'!AR19</f>
        <v>0</v>
      </c>
      <c r="T137" s="54">
        <f>'Club Growth'!AS19</f>
        <v>0</v>
      </c>
      <c r="U137" s="54">
        <f>'Club Growth'!AT19</f>
        <v>0</v>
      </c>
      <c r="V137" s="54">
        <f t="shared" si="1"/>
        <v>0</v>
      </c>
    </row>
    <row r="138" spans="1:22" x14ac:dyDescent="0.2">
      <c r="A138" s="46" t="str">
        <f>'Club Growth'!AA23</f>
        <v>Budget</v>
      </c>
      <c r="B138" s="46" t="str">
        <f>'Club Growth'!AB23</f>
        <v>7006-000000</v>
      </c>
      <c r="C138" s="46">
        <f>'Club Growth'!AC23</f>
        <v>581</v>
      </c>
      <c r="D138" s="46" t="str">
        <f>'Club Growth'!AD23</f>
        <v>035</v>
      </c>
      <c r="E138" s="53"/>
      <c r="H138" s="46">
        <f>'Club Growth'!AG23</f>
        <v>110</v>
      </c>
      <c r="I138" s="46" t="str">
        <f>'Club Growth'!AH23</f>
        <v>USD</v>
      </c>
      <c r="J138" s="54">
        <f>'Club Growth'!AI23</f>
        <v>0</v>
      </c>
      <c r="K138" s="54">
        <f>'Club Growth'!AJ23</f>
        <v>0</v>
      </c>
      <c r="L138" s="54">
        <f>'Club Growth'!AK23</f>
        <v>40</v>
      </c>
      <c r="M138" s="54">
        <f>'Club Growth'!AL23</f>
        <v>40</v>
      </c>
      <c r="N138" s="54">
        <f>'Club Growth'!AM23</f>
        <v>40</v>
      </c>
      <c r="O138" s="54">
        <f>'Club Growth'!AN23</f>
        <v>0</v>
      </c>
      <c r="P138" s="54">
        <f>'Club Growth'!AO23</f>
        <v>40</v>
      </c>
      <c r="Q138" s="54">
        <f>'Club Growth'!AP23</f>
        <v>40</v>
      </c>
      <c r="R138" s="54">
        <f>'Club Growth'!AQ23</f>
        <v>40</v>
      </c>
      <c r="S138" s="54">
        <f>'Club Growth'!AR23</f>
        <v>40</v>
      </c>
      <c r="T138" s="54">
        <f>'Club Growth'!AS23</f>
        <v>40</v>
      </c>
      <c r="U138" s="54">
        <f>'Club Growth'!AT23</f>
        <v>40</v>
      </c>
      <c r="V138" s="54">
        <f t="shared" si="1"/>
        <v>360</v>
      </c>
    </row>
    <row r="139" spans="1:22" x14ac:dyDescent="0.2">
      <c r="A139" s="46" t="str">
        <f>'Club Growth'!AA24</f>
        <v>Budget</v>
      </c>
      <c r="B139" s="46" t="str">
        <f>'Club Growth'!AB24</f>
        <v>7008-000000</v>
      </c>
      <c r="C139" s="46">
        <f>'Club Growth'!AC24</f>
        <v>581</v>
      </c>
      <c r="D139" s="46" t="str">
        <f>'Club Growth'!AD24</f>
        <v>035</v>
      </c>
      <c r="E139" s="53"/>
      <c r="H139" s="46">
        <f>'Club Growth'!AG24</f>
        <v>110</v>
      </c>
      <c r="I139" s="46" t="str">
        <f>'Club Growth'!AH24</f>
        <v>USD</v>
      </c>
      <c r="J139" s="54">
        <f>'Club Growth'!AI24</f>
        <v>0</v>
      </c>
      <c r="K139" s="54">
        <f>'Club Growth'!AJ24</f>
        <v>0</v>
      </c>
      <c r="L139" s="54">
        <f>'Club Growth'!AK24</f>
        <v>0</v>
      </c>
      <c r="M139" s="54">
        <f>'Club Growth'!AL24</f>
        <v>0</v>
      </c>
      <c r="N139" s="54">
        <f>'Club Growth'!AM24</f>
        <v>0</v>
      </c>
      <c r="O139" s="54">
        <f>'Club Growth'!AN24</f>
        <v>0</v>
      </c>
      <c r="P139" s="54">
        <f>'Club Growth'!AO24</f>
        <v>0</v>
      </c>
      <c r="Q139" s="54">
        <f>'Club Growth'!AP24</f>
        <v>0</v>
      </c>
      <c r="R139" s="54">
        <f>'Club Growth'!AQ24</f>
        <v>0</v>
      </c>
      <c r="S139" s="54">
        <f>'Club Growth'!AR24</f>
        <v>0</v>
      </c>
      <c r="T139" s="54">
        <f>'Club Growth'!AS24</f>
        <v>0</v>
      </c>
      <c r="U139" s="54">
        <f>'Club Growth'!AT24</f>
        <v>0</v>
      </c>
      <c r="V139" s="54">
        <f t="shared" si="1"/>
        <v>0</v>
      </c>
    </row>
    <row r="140" spans="1:22" x14ac:dyDescent="0.2">
      <c r="A140" s="46" t="str">
        <f>'Club Growth'!AA25</f>
        <v>Budget</v>
      </c>
      <c r="B140" s="46" t="str">
        <f>'Club Growth'!AB25</f>
        <v>7010-000000</v>
      </c>
      <c r="C140" s="46">
        <f>'Club Growth'!AC25</f>
        <v>581</v>
      </c>
      <c r="D140" s="46" t="str">
        <f>'Club Growth'!AD25</f>
        <v>035</v>
      </c>
      <c r="E140" s="53"/>
      <c r="H140" s="46">
        <f>'Club Growth'!AG25</f>
        <v>110</v>
      </c>
      <c r="I140" s="46" t="str">
        <f>'Club Growth'!AH25</f>
        <v>USD</v>
      </c>
      <c r="J140" s="54">
        <f>'Club Growth'!AI25</f>
        <v>0</v>
      </c>
      <c r="K140" s="54">
        <f>'Club Growth'!AJ25</f>
        <v>0</v>
      </c>
      <c r="L140" s="54">
        <f>'Club Growth'!AK25</f>
        <v>0</v>
      </c>
      <c r="M140" s="54">
        <f>'Club Growth'!AL25</f>
        <v>0</v>
      </c>
      <c r="N140" s="54">
        <f>'Club Growth'!AM25</f>
        <v>0</v>
      </c>
      <c r="O140" s="54">
        <f>'Club Growth'!AN25</f>
        <v>0</v>
      </c>
      <c r="P140" s="54">
        <f>'Club Growth'!AO25</f>
        <v>0</v>
      </c>
      <c r="Q140" s="54">
        <f>'Club Growth'!AP25</f>
        <v>0</v>
      </c>
      <c r="R140" s="54">
        <f>'Club Growth'!AQ25</f>
        <v>0</v>
      </c>
      <c r="S140" s="54">
        <f>'Club Growth'!AR25</f>
        <v>0</v>
      </c>
      <c r="T140" s="54">
        <f>'Club Growth'!AS25</f>
        <v>0</v>
      </c>
      <c r="U140" s="54">
        <f>'Club Growth'!AT25</f>
        <v>0</v>
      </c>
      <c r="V140" s="54">
        <f t="shared" si="1"/>
        <v>0</v>
      </c>
    </row>
    <row r="141" spans="1:22" x14ac:dyDescent="0.2">
      <c r="A141" s="46" t="str">
        <f>'Club Growth'!AA26</f>
        <v>Budget</v>
      </c>
      <c r="B141" s="46" t="str">
        <f>'Club Growth'!AB26</f>
        <v>7012-000000</v>
      </c>
      <c r="C141" s="46">
        <f>'Club Growth'!AC26</f>
        <v>581</v>
      </c>
      <c r="D141" s="46" t="str">
        <f>'Club Growth'!AD26</f>
        <v>035</v>
      </c>
      <c r="E141" s="53"/>
      <c r="H141" s="46">
        <f>'Club Growth'!AG26</f>
        <v>110</v>
      </c>
      <c r="I141" s="46" t="str">
        <f>'Club Growth'!AH26</f>
        <v>USD</v>
      </c>
      <c r="J141" s="54">
        <f>'Club Growth'!AI26</f>
        <v>0</v>
      </c>
      <c r="K141" s="54">
        <f>'Club Growth'!AJ26</f>
        <v>0</v>
      </c>
      <c r="L141" s="54">
        <f>'Club Growth'!AK26</f>
        <v>0</v>
      </c>
      <c r="M141" s="54">
        <f>'Club Growth'!AL26</f>
        <v>0</v>
      </c>
      <c r="N141" s="54">
        <f>'Club Growth'!AM26</f>
        <v>0</v>
      </c>
      <c r="O141" s="54">
        <f>'Club Growth'!AN26</f>
        <v>0</v>
      </c>
      <c r="P141" s="54">
        <f>'Club Growth'!AO26</f>
        <v>0</v>
      </c>
      <c r="Q141" s="54">
        <f>'Club Growth'!AP26</f>
        <v>0</v>
      </c>
      <c r="R141" s="54">
        <f>'Club Growth'!AQ26</f>
        <v>0</v>
      </c>
      <c r="S141" s="54">
        <f>'Club Growth'!AR26</f>
        <v>0</v>
      </c>
      <c r="T141" s="54">
        <f>'Club Growth'!AS26</f>
        <v>0</v>
      </c>
      <c r="U141" s="54">
        <f>'Club Growth'!AT26</f>
        <v>0</v>
      </c>
      <c r="V141" s="54">
        <f t="shared" si="1"/>
        <v>0</v>
      </c>
    </row>
    <row r="142" spans="1:22" x14ac:dyDescent="0.2">
      <c r="A142" s="46" t="str">
        <f>'Club Growth'!AA27</f>
        <v>Budget</v>
      </c>
      <c r="B142" s="46" t="str">
        <f>'Club Growth'!AB27</f>
        <v>7036-000000</v>
      </c>
      <c r="C142" s="46">
        <f>'Club Growth'!AC27</f>
        <v>581</v>
      </c>
      <c r="D142" s="46" t="str">
        <f>'Club Growth'!AD27</f>
        <v>035</v>
      </c>
      <c r="E142" s="53"/>
      <c r="H142" s="46">
        <f>'Club Growth'!AG27</f>
        <v>110</v>
      </c>
      <c r="I142" s="46" t="str">
        <f>'Club Growth'!AH27</f>
        <v>USD</v>
      </c>
      <c r="J142" s="54">
        <f>'Club Growth'!AI27</f>
        <v>0</v>
      </c>
      <c r="K142" s="54">
        <f>'Club Growth'!AJ27</f>
        <v>0</v>
      </c>
      <c r="L142" s="54">
        <f>'Club Growth'!AK27</f>
        <v>0</v>
      </c>
      <c r="M142" s="54">
        <f>'Club Growth'!AL27</f>
        <v>0</v>
      </c>
      <c r="N142" s="54">
        <f>'Club Growth'!AM27</f>
        <v>0</v>
      </c>
      <c r="O142" s="54">
        <f>'Club Growth'!AN27</f>
        <v>0</v>
      </c>
      <c r="P142" s="54">
        <f>'Club Growth'!AO27</f>
        <v>0</v>
      </c>
      <c r="Q142" s="54">
        <f>'Club Growth'!AP27</f>
        <v>0</v>
      </c>
      <c r="R142" s="54">
        <f>'Club Growth'!AQ27</f>
        <v>0</v>
      </c>
      <c r="S142" s="54">
        <f>'Club Growth'!AR27</f>
        <v>0</v>
      </c>
      <c r="T142" s="54">
        <f>'Club Growth'!AS27</f>
        <v>0</v>
      </c>
      <c r="U142" s="54">
        <f>'Club Growth'!AT27</f>
        <v>0</v>
      </c>
      <c r="V142" s="54">
        <f t="shared" si="1"/>
        <v>0</v>
      </c>
    </row>
    <row r="143" spans="1:22" x14ac:dyDescent="0.2">
      <c r="A143" s="46" t="str">
        <f>'Club Growth'!AA28</f>
        <v>Budget</v>
      </c>
      <c r="B143" s="46" t="str">
        <f>'Club Growth'!AB28</f>
        <v>7044-000000</v>
      </c>
      <c r="C143" s="46">
        <f>'Club Growth'!AC28</f>
        <v>581</v>
      </c>
      <c r="D143" s="46" t="str">
        <f>'Club Growth'!AD28</f>
        <v>035</v>
      </c>
      <c r="E143" s="53"/>
      <c r="H143" s="46">
        <f>'Club Growth'!AG28</f>
        <v>110</v>
      </c>
      <c r="I143" s="46" t="str">
        <f>'Club Growth'!AH28</f>
        <v>USD</v>
      </c>
      <c r="J143" s="54">
        <f>'Club Growth'!AI28</f>
        <v>0</v>
      </c>
      <c r="K143" s="54">
        <f>'Club Growth'!AJ28</f>
        <v>0</v>
      </c>
      <c r="L143" s="54">
        <f>'Club Growth'!AK28</f>
        <v>0</v>
      </c>
      <c r="M143" s="54">
        <f>'Club Growth'!AL28</f>
        <v>0</v>
      </c>
      <c r="N143" s="54">
        <f>'Club Growth'!AM28</f>
        <v>0</v>
      </c>
      <c r="O143" s="54">
        <f>'Club Growth'!AN28</f>
        <v>0</v>
      </c>
      <c r="P143" s="54">
        <f>'Club Growth'!AO28</f>
        <v>0</v>
      </c>
      <c r="Q143" s="54">
        <f>'Club Growth'!AP28</f>
        <v>0</v>
      </c>
      <c r="R143" s="54">
        <f>'Club Growth'!AQ28</f>
        <v>0</v>
      </c>
      <c r="S143" s="54">
        <f>'Club Growth'!AR28</f>
        <v>0</v>
      </c>
      <c r="T143" s="54">
        <f>'Club Growth'!AS28</f>
        <v>0</v>
      </c>
      <c r="U143" s="54">
        <f>'Club Growth'!AT28</f>
        <v>0</v>
      </c>
      <c r="V143" s="54">
        <f t="shared" si="1"/>
        <v>0</v>
      </c>
    </row>
    <row r="144" spans="1:22" x14ac:dyDescent="0.2">
      <c r="A144" s="46" t="str">
        <f>'Club Growth'!AA29</f>
        <v>Budget</v>
      </c>
      <c r="B144" s="46" t="str">
        <f>'Club Growth'!AB29</f>
        <v>7082-000000</v>
      </c>
      <c r="C144" s="46">
        <f>'Club Growth'!AC29</f>
        <v>581</v>
      </c>
      <c r="D144" s="46" t="str">
        <f>'Club Growth'!AD29</f>
        <v>035</v>
      </c>
      <c r="E144" s="53"/>
      <c r="H144" s="46">
        <f>'Club Growth'!AG29</f>
        <v>110</v>
      </c>
      <c r="I144" s="46" t="str">
        <f>'Club Growth'!AH29</f>
        <v>USD</v>
      </c>
      <c r="J144" s="54">
        <f>'Club Growth'!AI29</f>
        <v>0</v>
      </c>
      <c r="K144" s="54">
        <f>'Club Growth'!AJ29</f>
        <v>0</v>
      </c>
      <c r="L144" s="54">
        <f>'Club Growth'!AK29</f>
        <v>0</v>
      </c>
      <c r="M144" s="54">
        <f>'Club Growth'!AL29</f>
        <v>0</v>
      </c>
      <c r="N144" s="54">
        <f>'Club Growth'!AM29</f>
        <v>0</v>
      </c>
      <c r="O144" s="54">
        <f>'Club Growth'!AN29</f>
        <v>0</v>
      </c>
      <c r="P144" s="54">
        <f>'Club Growth'!AO29</f>
        <v>0</v>
      </c>
      <c r="Q144" s="54">
        <f>'Club Growth'!AP29</f>
        <v>0</v>
      </c>
      <c r="R144" s="54">
        <f>'Club Growth'!AQ29</f>
        <v>0</v>
      </c>
      <c r="S144" s="54">
        <f>'Club Growth'!AR29</f>
        <v>0</v>
      </c>
      <c r="T144" s="54">
        <f>'Club Growth'!AS29</f>
        <v>0</v>
      </c>
      <c r="U144" s="54">
        <f>'Club Growth'!AT29</f>
        <v>0</v>
      </c>
      <c r="V144" s="54">
        <f t="shared" si="1"/>
        <v>0</v>
      </c>
    </row>
    <row r="145" spans="1:22" x14ac:dyDescent="0.2">
      <c r="A145" s="46" t="str">
        <f>'Club Growth'!AA30</f>
        <v>Budget</v>
      </c>
      <c r="B145" s="46" t="str">
        <f>'Club Growth'!AB30</f>
        <v/>
      </c>
      <c r="C145" s="46">
        <f>'Club Growth'!AC30</f>
        <v>581</v>
      </c>
      <c r="D145" s="46" t="str">
        <f>'Club Growth'!AD30</f>
        <v>035</v>
      </c>
      <c r="E145" s="53"/>
      <c r="H145" s="46">
        <f>'Club Growth'!AG30</f>
        <v>110</v>
      </c>
      <c r="I145" s="46" t="str">
        <f>'Club Growth'!AH30</f>
        <v>USD</v>
      </c>
      <c r="J145" s="54">
        <f>'Club Growth'!AI30</f>
        <v>0</v>
      </c>
      <c r="K145" s="54">
        <f>'Club Growth'!AJ30</f>
        <v>0</v>
      </c>
      <c r="L145" s="54">
        <f>'Club Growth'!AK30</f>
        <v>0</v>
      </c>
      <c r="M145" s="54">
        <f>'Club Growth'!AL30</f>
        <v>0</v>
      </c>
      <c r="N145" s="54">
        <f>'Club Growth'!AM30</f>
        <v>0</v>
      </c>
      <c r="O145" s="54">
        <f>'Club Growth'!AN30</f>
        <v>0</v>
      </c>
      <c r="P145" s="54">
        <f>'Club Growth'!AO30</f>
        <v>0</v>
      </c>
      <c r="Q145" s="54">
        <f>'Club Growth'!AP30</f>
        <v>0</v>
      </c>
      <c r="R145" s="54">
        <f>'Club Growth'!AQ30</f>
        <v>0</v>
      </c>
      <c r="S145" s="54">
        <f>'Club Growth'!AR30</f>
        <v>0</v>
      </c>
      <c r="T145" s="54">
        <f>'Club Growth'!AS30</f>
        <v>0</v>
      </c>
      <c r="U145" s="54">
        <f>'Club Growth'!AT30</f>
        <v>0</v>
      </c>
      <c r="V145" s="54">
        <f t="shared" si="1"/>
        <v>0</v>
      </c>
    </row>
    <row r="146" spans="1:22" x14ac:dyDescent="0.2">
      <c r="A146" s="46" t="str">
        <f>'Club Growth'!AA31</f>
        <v>Budget</v>
      </c>
      <c r="B146" s="46" t="str">
        <f>'Club Growth'!AB31</f>
        <v/>
      </c>
      <c r="C146" s="46">
        <f>'Club Growth'!AC31</f>
        <v>581</v>
      </c>
      <c r="D146" s="46" t="str">
        <f>'Club Growth'!AD31</f>
        <v>035</v>
      </c>
      <c r="E146" s="53"/>
      <c r="H146" s="46">
        <f>'Club Growth'!AG31</f>
        <v>110</v>
      </c>
      <c r="I146" s="46" t="str">
        <f>'Club Growth'!AH31</f>
        <v>USD</v>
      </c>
      <c r="J146" s="54">
        <f>'Club Growth'!AI31</f>
        <v>0</v>
      </c>
      <c r="K146" s="54">
        <f>'Club Growth'!AJ31</f>
        <v>0</v>
      </c>
      <c r="L146" s="54">
        <f>'Club Growth'!AK31</f>
        <v>0</v>
      </c>
      <c r="M146" s="54">
        <f>'Club Growth'!AL31</f>
        <v>0</v>
      </c>
      <c r="N146" s="54">
        <f>'Club Growth'!AM31</f>
        <v>0</v>
      </c>
      <c r="O146" s="54">
        <f>'Club Growth'!AN31</f>
        <v>0</v>
      </c>
      <c r="P146" s="54">
        <f>'Club Growth'!AO31</f>
        <v>0</v>
      </c>
      <c r="Q146" s="54">
        <f>'Club Growth'!AP31</f>
        <v>0</v>
      </c>
      <c r="R146" s="54">
        <f>'Club Growth'!AQ31</f>
        <v>0</v>
      </c>
      <c r="S146" s="54">
        <f>'Club Growth'!AR31</f>
        <v>0</v>
      </c>
      <c r="T146" s="54">
        <f>'Club Growth'!AS31</f>
        <v>0</v>
      </c>
      <c r="U146" s="54">
        <f>'Club Growth'!AT31</f>
        <v>0</v>
      </c>
      <c r="V146" s="54">
        <f t="shared" si="1"/>
        <v>0</v>
      </c>
    </row>
    <row r="147" spans="1:22" x14ac:dyDescent="0.2">
      <c r="A147" s="46" t="str">
        <f>'Club Growth'!AA32</f>
        <v>Budget</v>
      </c>
      <c r="B147" s="46" t="str">
        <f>'Club Growth'!AB32</f>
        <v/>
      </c>
      <c r="C147" s="46">
        <f>'Club Growth'!AC32</f>
        <v>581</v>
      </c>
      <c r="D147" s="46" t="str">
        <f>'Club Growth'!AD32</f>
        <v>035</v>
      </c>
      <c r="E147" s="53"/>
      <c r="H147" s="46">
        <f>'Club Growth'!AG32</f>
        <v>110</v>
      </c>
      <c r="I147" s="46" t="str">
        <f>'Club Growth'!AH32</f>
        <v>USD</v>
      </c>
      <c r="J147" s="54">
        <f>'Club Growth'!AI32</f>
        <v>0</v>
      </c>
      <c r="K147" s="54">
        <f>'Club Growth'!AJ32</f>
        <v>0</v>
      </c>
      <c r="L147" s="54">
        <f>'Club Growth'!AK32</f>
        <v>0</v>
      </c>
      <c r="M147" s="54">
        <f>'Club Growth'!AL32</f>
        <v>0</v>
      </c>
      <c r="N147" s="54">
        <f>'Club Growth'!AM32</f>
        <v>0</v>
      </c>
      <c r="O147" s="54">
        <f>'Club Growth'!AN32</f>
        <v>0</v>
      </c>
      <c r="P147" s="54">
        <f>'Club Growth'!AO32</f>
        <v>0</v>
      </c>
      <c r="Q147" s="54">
        <f>'Club Growth'!AP32</f>
        <v>0</v>
      </c>
      <c r="R147" s="54">
        <f>'Club Growth'!AQ32</f>
        <v>0</v>
      </c>
      <c r="S147" s="54">
        <f>'Club Growth'!AR32</f>
        <v>0</v>
      </c>
      <c r="T147" s="54">
        <f>'Club Growth'!AS32</f>
        <v>0</v>
      </c>
      <c r="U147" s="54">
        <f>'Club Growth'!AT32</f>
        <v>0</v>
      </c>
      <c r="V147" s="54">
        <f t="shared" si="1"/>
        <v>0</v>
      </c>
    </row>
    <row r="148" spans="1:22" x14ac:dyDescent="0.2">
      <c r="A148" s="46" t="str">
        <f>'Club Growth'!AA36</f>
        <v>Budget</v>
      </c>
      <c r="B148" s="46" t="str">
        <f>'Club Growth'!AB36</f>
        <v>7006-000000</v>
      </c>
      <c r="C148" s="46">
        <f>'Club Growth'!AC36</f>
        <v>582</v>
      </c>
      <c r="D148" s="46" t="str">
        <f>'Club Growth'!AD36</f>
        <v>035</v>
      </c>
      <c r="E148" s="53"/>
      <c r="H148" s="46">
        <f>'Club Growth'!AG36</f>
        <v>110</v>
      </c>
      <c r="I148" s="46" t="str">
        <f>'Club Growth'!AH36</f>
        <v>USD</v>
      </c>
      <c r="J148" s="54">
        <f>'Club Growth'!AI36</f>
        <v>0</v>
      </c>
      <c r="K148" s="54">
        <f>'Club Growth'!AJ36</f>
        <v>0</v>
      </c>
      <c r="L148" s="54">
        <f>'Club Growth'!AK36</f>
        <v>40</v>
      </c>
      <c r="M148" s="54">
        <f>'Club Growth'!AL36</f>
        <v>40</v>
      </c>
      <c r="N148" s="54">
        <f>'Club Growth'!AM36</f>
        <v>40</v>
      </c>
      <c r="O148" s="54">
        <f>'Club Growth'!AN36</f>
        <v>0</v>
      </c>
      <c r="P148" s="54">
        <f>'Club Growth'!AO36</f>
        <v>40</v>
      </c>
      <c r="Q148" s="54">
        <f>'Club Growth'!AP36</f>
        <v>40</v>
      </c>
      <c r="R148" s="54">
        <f>'Club Growth'!AQ36</f>
        <v>40</v>
      </c>
      <c r="S148" s="54">
        <f>'Club Growth'!AR36</f>
        <v>40</v>
      </c>
      <c r="T148" s="54">
        <f>'Club Growth'!AS36</f>
        <v>40</v>
      </c>
      <c r="U148" s="54">
        <f>'Club Growth'!AT36</f>
        <v>40</v>
      </c>
      <c r="V148" s="54">
        <f t="shared" si="1"/>
        <v>360</v>
      </c>
    </row>
    <row r="149" spans="1:22" x14ac:dyDescent="0.2">
      <c r="A149" s="46" t="str">
        <f>'Club Growth'!AA37</f>
        <v>Budget</v>
      </c>
      <c r="B149" s="46" t="str">
        <f>'Club Growth'!AB37</f>
        <v>7008-000000</v>
      </c>
      <c r="C149" s="46">
        <f>'Club Growth'!AC37</f>
        <v>582</v>
      </c>
      <c r="D149" s="46" t="str">
        <f>'Club Growth'!AD37</f>
        <v>035</v>
      </c>
      <c r="E149" s="53"/>
      <c r="H149" s="46">
        <f>'Club Growth'!AG37</f>
        <v>110</v>
      </c>
      <c r="I149" s="46" t="str">
        <f>'Club Growth'!AH37</f>
        <v>USD</v>
      </c>
      <c r="J149" s="54">
        <f>'Club Growth'!AI37</f>
        <v>0</v>
      </c>
      <c r="K149" s="54">
        <f>'Club Growth'!AJ37</f>
        <v>0</v>
      </c>
      <c r="L149" s="54">
        <f>'Club Growth'!AK37</f>
        <v>0</v>
      </c>
      <c r="M149" s="54">
        <f>'Club Growth'!AL37</f>
        <v>0</v>
      </c>
      <c r="N149" s="54">
        <f>'Club Growth'!AM37</f>
        <v>0</v>
      </c>
      <c r="O149" s="54">
        <f>'Club Growth'!AN37</f>
        <v>0</v>
      </c>
      <c r="P149" s="54">
        <f>'Club Growth'!AO37</f>
        <v>0</v>
      </c>
      <c r="Q149" s="54">
        <f>'Club Growth'!AP37</f>
        <v>0</v>
      </c>
      <c r="R149" s="54">
        <f>'Club Growth'!AQ37</f>
        <v>0</v>
      </c>
      <c r="S149" s="54">
        <f>'Club Growth'!AR37</f>
        <v>0</v>
      </c>
      <c r="T149" s="54">
        <f>'Club Growth'!AS37</f>
        <v>0</v>
      </c>
      <c r="U149" s="54">
        <f>'Club Growth'!AT37</f>
        <v>0</v>
      </c>
      <c r="V149" s="54">
        <f t="shared" si="1"/>
        <v>0</v>
      </c>
    </row>
    <row r="150" spans="1:22" x14ac:dyDescent="0.2">
      <c r="A150" s="46" t="str">
        <f>'Club Growth'!AA38</f>
        <v>Budget</v>
      </c>
      <c r="B150" s="46" t="str">
        <f>'Club Growth'!AB38</f>
        <v>7010-000000</v>
      </c>
      <c r="C150" s="46">
        <f>'Club Growth'!AC38</f>
        <v>582</v>
      </c>
      <c r="D150" s="46" t="str">
        <f>'Club Growth'!AD38</f>
        <v>035</v>
      </c>
      <c r="E150" s="53"/>
      <c r="H150" s="46">
        <f>'Club Growth'!AG38</f>
        <v>110</v>
      </c>
      <c r="I150" s="46" t="str">
        <f>'Club Growth'!AH38</f>
        <v>USD</v>
      </c>
      <c r="J150" s="54">
        <f>'Club Growth'!AI38</f>
        <v>0</v>
      </c>
      <c r="K150" s="54">
        <f>'Club Growth'!AJ38</f>
        <v>0</v>
      </c>
      <c r="L150" s="54">
        <f>'Club Growth'!AK38</f>
        <v>0</v>
      </c>
      <c r="M150" s="54">
        <f>'Club Growth'!AL38</f>
        <v>0</v>
      </c>
      <c r="N150" s="54">
        <f>'Club Growth'!AM38</f>
        <v>0</v>
      </c>
      <c r="O150" s="54">
        <f>'Club Growth'!AN38</f>
        <v>0</v>
      </c>
      <c r="P150" s="54">
        <f>'Club Growth'!AO38</f>
        <v>0</v>
      </c>
      <c r="Q150" s="54">
        <f>'Club Growth'!AP38</f>
        <v>0</v>
      </c>
      <c r="R150" s="54">
        <f>'Club Growth'!AQ38</f>
        <v>0</v>
      </c>
      <c r="S150" s="54">
        <f>'Club Growth'!AR38</f>
        <v>0</v>
      </c>
      <c r="T150" s="54">
        <f>'Club Growth'!AS38</f>
        <v>0</v>
      </c>
      <c r="U150" s="54">
        <f>'Club Growth'!AT38</f>
        <v>0</v>
      </c>
      <c r="V150" s="54">
        <f t="shared" si="1"/>
        <v>0</v>
      </c>
    </row>
    <row r="151" spans="1:22" x14ac:dyDescent="0.2">
      <c r="A151" s="46" t="str">
        <f>'Club Growth'!AA39</f>
        <v>Budget</v>
      </c>
      <c r="B151" s="46" t="str">
        <f>'Club Growth'!AB39</f>
        <v>7012-000000</v>
      </c>
      <c r="C151" s="46">
        <f>'Club Growth'!AC39</f>
        <v>582</v>
      </c>
      <c r="D151" s="46" t="str">
        <f>'Club Growth'!AD39</f>
        <v>035</v>
      </c>
      <c r="E151" s="53"/>
      <c r="H151" s="46">
        <f>'Club Growth'!AG39</f>
        <v>110</v>
      </c>
      <c r="I151" s="46" t="str">
        <f>'Club Growth'!AH39</f>
        <v>USD</v>
      </c>
      <c r="J151" s="54">
        <f>'Club Growth'!AI39</f>
        <v>0</v>
      </c>
      <c r="K151" s="54">
        <f>'Club Growth'!AJ39</f>
        <v>0</v>
      </c>
      <c r="L151" s="54">
        <f>'Club Growth'!AK39</f>
        <v>0</v>
      </c>
      <c r="M151" s="54">
        <f>'Club Growth'!AL39</f>
        <v>0</v>
      </c>
      <c r="N151" s="54">
        <f>'Club Growth'!AM39</f>
        <v>0</v>
      </c>
      <c r="O151" s="54">
        <f>'Club Growth'!AN39</f>
        <v>0</v>
      </c>
      <c r="P151" s="54">
        <f>'Club Growth'!AO39</f>
        <v>0</v>
      </c>
      <c r="Q151" s="54">
        <f>'Club Growth'!AP39</f>
        <v>0</v>
      </c>
      <c r="R151" s="54">
        <f>'Club Growth'!AQ39</f>
        <v>0</v>
      </c>
      <c r="S151" s="54">
        <f>'Club Growth'!AR39</f>
        <v>0</v>
      </c>
      <c r="T151" s="54">
        <f>'Club Growth'!AS39</f>
        <v>0</v>
      </c>
      <c r="U151" s="54">
        <f>'Club Growth'!AT39</f>
        <v>0</v>
      </c>
      <c r="V151" s="54">
        <f t="shared" si="1"/>
        <v>0</v>
      </c>
    </row>
    <row r="152" spans="1:22" x14ac:dyDescent="0.2">
      <c r="A152" s="46" t="str">
        <f>'Club Growth'!AA40</f>
        <v>Budget</v>
      </c>
      <c r="B152" s="46" t="str">
        <f>'Club Growth'!AB40</f>
        <v>7036-000000</v>
      </c>
      <c r="C152" s="46">
        <f>'Club Growth'!AC40</f>
        <v>582</v>
      </c>
      <c r="D152" s="46" t="str">
        <f>'Club Growth'!AD40</f>
        <v>035</v>
      </c>
      <c r="E152" s="53"/>
      <c r="H152" s="46">
        <f>'Club Growth'!AG40</f>
        <v>110</v>
      </c>
      <c r="I152" s="46" t="str">
        <f>'Club Growth'!AH40</f>
        <v>USD</v>
      </c>
      <c r="J152" s="54">
        <f>'Club Growth'!AI40</f>
        <v>0</v>
      </c>
      <c r="K152" s="54">
        <f>'Club Growth'!AJ40</f>
        <v>0</v>
      </c>
      <c r="L152" s="54">
        <f>'Club Growth'!AK40</f>
        <v>0</v>
      </c>
      <c r="M152" s="54">
        <f>'Club Growth'!AL40</f>
        <v>0</v>
      </c>
      <c r="N152" s="54">
        <f>'Club Growth'!AM40</f>
        <v>0</v>
      </c>
      <c r="O152" s="54">
        <f>'Club Growth'!AN40</f>
        <v>0</v>
      </c>
      <c r="P152" s="54">
        <f>'Club Growth'!AO40</f>
        <v>0</v>
      </c>
      <c r="Q152" s="54">
        <f>'Club Growth'!AP40</f>
        <v>0</v>
      </c>
      <c r="R152" s="54">
        <f>'Club Growth'!AQ40</f>
        <v>0</v>
      </c>
      <c r="S152" s="54">
        <f>'Club Growth'!AR40</f>
        <v>0</v>
      </c>
      <c r="T152" s="54">
        <f>'Club Growth'!AS40</f>
        <v>0</v>
      </c>
      <c r="U152" s="54">
        <f>'Club Growth'!AT40</f>
        <v>0</v>
      </c>
      <c r="V152" s="54">
        <f t="shared" si="1"/>
        <v>0</v>
      </c>
    </row>
    <row r="153" spans="1:22" x14ac:dyDescent="0.2">
      <c r="A153" s="46" t="str">
        <f>'Club Growth'!AA41</f>
        <v>Budget</v>
      </c>
      <c r="B153" s="46" t="str">
        <f>'Club Growth'!AB41</f>
        <v>7044-000000</v>
      </c>
      <c r="C153" s="46">
        <f>'Club Growth'!AC41</f>
        <v>582</v>
      </c>
      <c r="D153" s="46" t="str">
        <f>'Club Growth'!AD41</f>
        <v>035</v>
      </c>
      <c r="E153" s="53"/>
      <c r="H153" s="46">
        <f>'Club Growth'!AG41</f>
        <v>110</v>
      </c>
      <c r="I153" s="46" t="str">
        <f>'Club Growth'!AH41</f>
        <v>USD</v>
      </c>
      <c r="J153" s="54">
        <f>'Club Growth'!AI41</f>
        <v>0</v>
      </c>
      <c r="K153" s="54">
        <f>'Club Growth'!AJ41</f>
        <v>0</v>
      </c>
      <c r="L153" s="54">
        <f>'Club Growth'!AK41</f>
        <v>0</v>
      </c>
      <c r="M153" s="54">
        <f>'Club Growth'!AL41</f>
        <v>0</v>
      </c>
      <c r="N153" s="54">
        <f>'Club Growth'!AM41</f>
        <v>0</v>
      </c>
      <c r="O153" s="54">
        <f>'Club Growth'!AN41</f>
        <v>0</v>
      </c>
      <c r="P153" s="54">
        <f>'Club Growth'!AO41</f>
        <v>0</v>
      </c>
      <c r="Q153" s="54">
        <f>'Club Growth'!AP41</f>
        <v>0</v>
      </c>
      <c r="R153" s="54">
        <f>'Club Growth'!AQ41</f>
        <v>0</v>
      </c>
      <c r="S153" s="54">
        <f>'Club Growth'!AR41</f>
        <v>0</v>
      </c>
      <c r="T153" s="54">
        <f>'Club Growth'!AS41</f>
        <v>0</v>
      </c>
      <c r="U153" s="54">
        <f>'Club Growth'!AT41</f>
        <v>0</v>
      </c>
      <c r="V153" s="54">
        <f t="shared" si="1"/>
        <v>0</v>
      </c>
    </row>
    <row r="154" spans="1:22" x14ac:dyDescent="0.2">
      <c r="A154" s="46" t="str">
        <f>'Club Growth'!AA42</f>
        <v>Budget</v>
      </c>
      <c r="B154" s="46" t="str">
        <f>'Club Growth'!AB42</f>
        <v>7082-000000</v>
      </c>
      <c r="C154" s="46">
        <f>'Club Growth'!AC42</f>
        <v>582</v>
      </c>
      <c r="D154" s="46" t="str">
        <f>'Club Growth'!AD42</f>
        <v>035</v>
      </c>
      <c r="E154" s="53"/>
      <c r="H154" s="46">
        <f>'Club Growth'!AG42</f>
        <v>110</v>
      </c>
      <c r="I154" s="46" t="str">
        <f>'Club Growth'!AH42</f>
        <v>USD</v>
      </c>
      <c r="J154" s="54">
        <f>'Club Growth'!AI42</f>
        <v>0</v>
      </c>
      <c r="K154" s="54">
        <f>'Club Growth'!AJ42</f>
        <v>0</v>
      </c>
      <c r="L154" s="54">
        <f>'Club Growth'!AK42</f>
        <v>0</v>
      </c>
      <c r="M154" s="54">
        <f>'Club Growth'!AL42</f>
        <v>200</v>
      </c>
      <c r="N154" s="54">
        <f>'Club Growth'!AM42</f>
        <v>0</v>
      </c>
      <c r="O154" s="54">
        <f>'Club Growth'!AN42</f>
        <v>0</v>
      </c>
      <c r="P154" s="54">
        <f>'Club Growth'!AO42</f>
        <v>0</v>
      </c>
      <c r="Q154" s="54">
        <f>'Club Growth'!AP42</f>
        <v>200</v>
      </c>
      <c r="R154" s="54">
        <f>'Club Growth'!AQ42</f>
        <v>0</v>
      </c>
      <c r="S154" s="54">
        <f>'Club Growth'!AR42</f>
        <v>0</v>
      </c>
      <c r="T154" s="54">
        <f>'Club Growth'!AS42</f>
        <v>0</v>
      </c>
      <c r="U154" s="54">
        <f>'Club Growth'!AT42</f>
        <v>0</v>
      </c>
      <c r="V154" s="54">
        <f t="shared" si="1"/>
        <v>400</v>
      </c>
    </row>
    <row r="155" spans="1:22" x14ac:dyDescent="0.2">
      <c r="A155" s="46" t="str">
        <f>'Club Growth'!AA43</f>
        <v>Budget</v>
      </c>
      <c r="B155" s="46" t="str">
        <f>'Club Growth'!AB43</f>
        <v/>
      </c>
      <c r="C155" s="46">
        <f>'Club Growth'!AC43</f>
        <v>582</v>
      </c>
      <c r="D155" s="46" t="str">
        <f>'Club Growth'!AD43</f>
        <v>035</v>
      </c>
      <c r="E155" s="53"/>
      <c r="H155" s="46">
        <f>'Club Growth'!AG43</f>
        <v>110</v>
      </c>
      <c r="I155" s="46" t="str">
        <f>'Club Growth'!AH43</f>
        <v>USD</v>
      </c>
      <c r="J155" s="54">
        <f>'Club Growth'!AI43</f>
        <v>0</v>
      </c>
      <c r="K155" s="54">
        <f>'Club Growth'!AJ43</f>
        <v>0</v>
      </c>
      <c r="L155" s="54">
        <f>'Club Growth'!AK43</f>
        <v>0</v>
      </c>
      <c r="M155" s="54">
        <f>'Club Growth'!AL43</f>
        <v>0</v>
      </c>
      <c r="N155" s="54">
        <f>'Club Growth'!AM43</f>
        <v>0</v>
      </c>
      <c r="O155" s="54">
        <f>'Club Growth'!AN43</f>
        <v>0</v>
      </c>
      <c r="P155" s="54">
        <f>'Club Growth'!AO43</f>
        <v>0</v>
      </c>
      <c r="Q155" s="54">
        <f>'Club Growth'!AP43</f>
        <v>0</v>
      </c>
      <c r="R155" s="54">
        <f>'Club Growth'!AQ43</f>
        <v>0</v>
      </c>
      <c r="S155" s="54">
        <f>'Club Growth'!AR43</f>
        <v>0</v>
      </c>
      <c r="T155" s="54">
        <f>'Club Growth'!AS43</f>
        <v>0</v>
      </c>
      <c r="U155" s="54">
        <f>'Club Growth'!AT43</f>
        <v>0</v>
      </c>
      <c r="V155" s="54">
        <f t="shared" si="1"/>
        <v>0</v>
      </c>
    </row>
    <row r="156" spans="1:22" x14ac:dyDescent="0.2">
      <c r="A156" s="46" t="str">
        <f>'Club Growth'!AA44</f>
        <v>Budget</v>
      </c>
      <c r="B156" s="46" t="str">
        <f>'Club Growth'!AB44</f>
        <v/>
      </c>
      <c r="C156" s="46">
        <f>'Club Growth'!AC44</f>
        <v>582</v>
      </c>
      <c r="D156" s="46" t="str">
        <f>'Club Growth'!AD44</f>
        <v>035</v>
      </c>
      <c r="E156" s="53"/>
      <c r="H156" s="46">
        <f>'Club Growth'!AG44</f>
        <v>110</v>
      </c>
      <c r="I156" s="46" t="str">
        <f>'Club Growth'!AH44</f>
        <v>USD</v>
      </c>
      <c r="J156" s="54">
        <f>'Club Growth'!AI44</f>
        <v>0</v>
      </c>
      <c r="K156" s="54">
        <f>'Club Growth'!AJ44</f>
        <v>0</v>
      </c>
      <c r="L156" s="54">
        <f>'Club Growth'!AK44</f>
        <v>0</v>
      </c>
      <c r="M156" s="54">
        <f>'Club Growth'!AL44</f>
        <v>0</v>
      </c>
      <c r="N156" s="54">
        <f>'Club Growth'!AM44</f>
        <v>0</v>
      </c>
      <c r="O156" s="54">
        <f>'Club Growth'!AN44</f>
        <v>0</v>
      </c>
      <c r="P156" s="54">
        <f>'Club Growth'!AO44</f>
        <v>0</v>
      </c>
      <c r="Q156" s="54">
        <f>'Club Growth'!AP44</f>
        <v>0</v>
      </c>
      <c r="R156" s="54">
        <f>'Club Growth'!AQ44</f>
        <v>0</v>
      </c>
      <c r="S156" s="54">
        <f>'Club Growth'!AR44</f>
        <v>0</v>
      </c>
      <c r="T156" s="54">
        <f>'Club Growth'!AS44</f>
        <v>0</v>
      </c>
      <c r="U156" s="54">
        <f>'Club Growth'!AT44</f>
        <v>0</v>
      </c>
      <c r="V156" s="54">
        <f t="shared" si="1"/>
        <v>0</v>
      </c>
    </row>
    <row r="157" spans="1:22" x14ac:dyDescent="0.2">
      <c r="A157" s="46" t="str">
        <f>'Club Growth'!AA45</f>
        <v>Budget</v>
      </c>
      <c r="B157" s="46" t="str">
        <f>'Club Growth'!AB45</f>
        <v/>
      </c>
      <c r="C157" s="46">
        <f>'Club Growth'!AC45</f>
        <v>582</v>
      </c>
      <c r="D157" s="46" t="str">
        <f>'Club Growth'!AD45</f>
        <v>035</v>
      </c>
      <c r="E157" s="53"/>
      <c r="H157" s="46">
        <f>'Club Growth'!AG45</f>
        <v>110</v>
      </c>
      <c r="I157" s="46" t="str">
        <f>'Club Growth'!AH45</f>
        <v>USD</v>
      </c>
      <c r="J157" s="54">
        <f>'Club Growth'!AI45</f>
        <v>0</v>
      </c>
      <c r="K157" s="54">
        <f>'Club Growth'!AJ45</f>
        <v>0</v>
      </c>
      <c r="L157" s="54">
        <f>'Club Growth'!AK45</f>
        <v>0</v>
      </c>
      <c r="M157" s="54">
        <f>'Club Growth'!AL45</f>
        <v>0</v>
      </c>
      <c r="N157" s="54">
        <f>'Club Growth'!AM45</f>
        <v>0</v>
      </c>
      <c r="O157" s="54">
        <f>'Club Growth'!AN45</f>
        <v>0</v>
      </c>
      <c r="P157" s="54">
        <f>'Club Growth'!AO45</f>
        <v>0</v>
      </c>
      <c r="Q157" s="54">
        <f>'Club Growth'!AP45</f>
        <v>0</v>
      </c>
      <c r="R157" s="54">
        <f>'Club Growth'!AQ45</f>
        <v>0</v>
      </c>
      <c r="S157" s="54">
        <f>'Club Growth'!AR45</f>
        <v>0</v>
      </c>
      <c r="T157" s="54">
        <f>'Club Growth'!AS45</f>
        <v>0</v>
      </c>
      <c r="U157" s="54">
        <f>'Club Growth'!AT45</f>
        <v>0</v>
      </c>
      <c r="V157" s="54">
        <f t="shared" si="1"/>
        <v>0</v>
      </c>
    </row>
    <row r="158" spans="1:22" x14ac:dyDescent="0.2">
      <c r="A158" s="46" t="str">
        <f>'Club Growth'!AA49</f>
        <v>Budget</v>
      </c>
      <c r="B158" s="46" t="str">
        <f>'Club Growth'!AB49</f>
        <v>7006-000000</v>
      </c>
      <c r="C158" s="46">
        <f>'Club Growth'!AC49</f>
        <v>583</v>
      </c>
      <c r="D158" s="46" t="str">
        <f>'Club Growth'!AD49</f>
        <v>035</v>
      </c>
      <c r="E158" s="53"/>
      <c r="H158" s="46">
        <f>'Club Growth'!AG49</f>
        <v>110</v>
      </c>
      <c r="I158" s="46" t="str">
        <f>'Club Growth'!AH49</f>
        <v>USD</v>
      </c>
      <c r="J158" s="54">
        <f>'Club Growth'!AI49</f>
        <v>0</v>
      </c>
      <c r="K158" s="54">
        <f>'Club Growth'!AJ49</f>
        <v>0</v>
      </c>
      <c r="L158" s="54">
        <f>'Club Growth'!AK49</f>
        <v>0</v>
      </c>
      <c r="M158" s="54">
        <f>'Club Growth'!AL49</f>
        <v>0</v>
      </c>
      <c r="N158" s="54">
        <f>'Club Growth'!AM49</f>
        <v>0</v>
      </c>
      <c r="O158" s="54">
        <f>'Club Growth'!AN49</f>
        <v>0</v>
      </c>
      <c r="P158" s="54">
        <f>'Club Growth'!AO49</f>
        <v>0</v>
      </c>
      <c r="Q158" s="54">
        <f>'Club Growth'!AP49</f>
        <v>0</v>
      </c>
      <c r="R158" s="54">
        <f>'Club Growth'!AQ49</f>
        <v>0</v>
      </c>
      <c r="S158" s="54">
        <f>'Club Growth'!AR49</f>
        <v>0</v>
      </c>
      <c r="T158" s="54">
        <f>'Club Growth'!AS49</f>
        <v>0</v>
      </c>
      <c r="U158" s="54">
        <f>'Club Growth'!AT49</f>
        <v>0</v>
      </c>
      <c r="V158" s="54">
        <f t="shared" si="1"/>
        <v>0</v>
      </c>
    </row>
    <row r="159" spans="1:22" x14ac:dyDescent="0.2">
      <c r="A159" s="46" t="str">
        <f>'Club Growth'!AA50</f>
        <v>Budget</v>
      </c>
      <c r="B159" s="46" t="str">
        <f>'Club Growth'!AB50</f>
        <v>7008-000000</v>
      </c>
      <c r="C159" s="46">
        <f>'Club Growth'!AC50</f>
        <v>583</v>
      </c>
      <c r="D159" s="46" t="str">
        <f>'Club Growth'!AD50</f>
        <v>035</v>
      </c>
      <c r="E159" s="53"/>
      <c r="H159" s="46">
        <f>'Club Growth'!AG50</f>
        <v>110</v>
      </c>
      <c r="I159" s="46" t="str">
        <f>'Club Growth'!AH50</f>
        <v>USD</v>
      </c>
      <c r="J159" s="54">
        <f>'Club Growth'!AI50</f>
        <v>0</v>
      </c>
      <c r="K159" s="54">
        <f>'Club Growth'!AJ50</f>
        <v>0</v>
      </c>
      <c r="L159" s="54">
        <f>'Club Growth'!AK50</f>
        <v>0</v>
      </c>
      <c r="M159" s="54">
        <f>'Club Growth'!AL50</f>
        <v>0</v>
      </c>
      <c r="N159" s="54">
        <f>'Club Growth'!AM50</f>
        <v>0</v>
      </c>
      <c r="O159" s="54">
        <f>'Club Growth'!AN50</f>
        <v>0</v>
      </c>
      <c r="P159" s="54">
        <f>'Club Growth'!AO50</f>
        <v>0</v>
      </c>
      <c r="Q159" s="54">
        <f>'Club Growth'!AP50</f>
        <v>0</v>
      </c>
      <c r="R159" s="54">
        <f>'Club Growth'!AQ50</f>
        <v>0</v>
      </c>
      <c r="S159" s="54">
        <f>'Club Growth'!AR50</f>
        <v>0</v>
      </c>
      <c r="T159" s="54">
        <f>'Club Growth'!AS50</f>
        <v>0</v>
      </c>
      <c r="U159" s="54">
        <f>'Club Growth'!AT50</f>
        <v>0</v>
      </c>
      <c r="V159" s="54">
        <f t="shared" si="1"/>
        <v>0</v>
      </c>
    </row>
    <row r="160" spans="1:22" x14ac:dyDescent="0.2">
      <c r="A160" s="46" t="str">
        <f>'Club Growth'!AA51</f>
        <v>Budget</v>
      </c>
      <c r="B160" s="46" t="str">
        <f>'Club Growth'!AB51</f>
        <v>7010-000000</v>
      </c>
      <c r="C160" s="46">
        <f>'Club Growth'!AC51</f>
        <v>583</v>
      </c>
      <c r="D160" s="46" t="str">
        <f>'Club Growth'!AD51</f>
        <v>035</v>
      </c>
      <c r="E160" s="53"/>
      <c r="H160" s="46">
        <f>'Club Growth'!AG51</f>
        <v>110</v>
      </c>
      <c r="I160" s="46" t="str">
        <f>'Club Growth'!AH51</f>
        <v>USD</v>
      </c>
      <c r="J160" s="54">
        <f>'Club Growth'!AI51</f>
        <v>0</v>
      </c>
      <c r="K160" s="54">
        <f>'Club Growth'!AJ51</f>
        <v>0</v>
      </c>
      <c r="L160" s="54">
        <f>'Club Growth'!AK51</f>
        <v>0</v>
      </c>
      <c r="M160" s="54">
        <f>'Club Growth'!AL51</f>
        <v>0</v>
      </c>
      <c r="N160" s="54">
        <f>'Club Growth'!AM51</f>
        <v>0</v>
      </c>
      <c r="O160" s="54">
        <f>'Club Growth'!AN51</f>
        <v>0</v>
      </c>
      <c r="P160" s="54">
        <f>'Club Growth'!AO51</f>
        <v>0</v>
      </c>
      <c r="Q160" s="54">
        <f>'Club Growth'!AP51</f>
        <v>0</v>
      </c>
      <c r="R160" s="54">
        <f>'Club Growth'!AQ51</f>
        <v>0</v>
      </c>
      <c r="S160" s="54">
        <f>'Club Growth'!AR51</f>
        <v>0</v>
      </c>
      <c r="T160" s="54">
        <f>'Club Growth'!AS51</f>
        <v>0</v>
      </c>
      <c r="U160" s="54">
        <f>'Club Growth'!AT51</f>
        <v>0</v>
      </c>
      <c r="V160" s="54">
        <f t="shared" si="1"/>
        <v>0</v>
      </c>
    </row>
    <row r="161" spans="1:22" x14ac:dyDescent="0.2">
      <c r="A161" s="46" t="str">
        <f>'Club Growth'!AA52</f>
        <v>Budget</v>
      </c>
      <c r="B161" s="46" t="str">
        <f>'Club Growth'!AB52</f>
        <v>7012-000000</v>
      </c>
      <c r="C161" s="46">
        <f>'Club Growth'!AC52</f>
        <v>583</v>
      </c>
      <c r="D161" s="46" t="str">
        <f>'Club Growth'!AD52</f>
        <v>035</v>
      </c>
      <c r="E161" s="53"/>
      <c r="H161" s="46">
        <f>'Club Growth'!AG52</f>
        <v>110</v>
      </c>
      <c r="I161" s="46" t="str">
        <f>'Club Growth'!AH52</f>
        <v>USD</v>
      </c>
      <c r="J161" s="54">
        <f>'Club Growth'!AI52</f>
        <v>0</v>
      </c>
      <c r="K161" s="54">
        <f>'Club Growth'!AJ52</f>
        <v>0</v>
      </c>
      <c r="L161" s="54">
        <f>'Club Growth'!AK52</f>
        <v>0</v>
      </c>
      <c r="M161" s="54">
        <f>'Club Growth'!AL52</f>
        <v>0</v>
      </c>
      <c r="N161" s="54">
        <f>'Club Growth'!AM52</f>
        <v>0</v>
      </c>
      <c r="O161" s="54">
        <f>'Club Growth'!AN52</f>
        <v>0</v>
      </c>
      <c r="P161" s="54">
        <f>'Club Growth'!AO52</f>
        <v>0</v>
      </c>
      <c r="Q161" s="54">
        <f>'Club Growth'!AP52</f>
        <v>0</v>
      </c>
      <c r="R161" s="54">
        <f>'Club Growth'!AQ52</f>
        <v>0</v>
      </c>
      <c r="S161" s="54">
        <f>'Club Growth'!AR52</f>
        <v>0</v>
      </c>
      <c r="T161" s="54">
        <f>'Club Growth'!AS52</f>
        <v>0</v>
      </c>
      <c r="U161" s="54">
        <f>'Club Growth'!AT52</f>
        <v>0</v>
      </c>
      <c r="V161" s="54">
        <f t="shared" si="1"/>
        <v>0</v>
      </c>
    </row>
    <row r="162" spans="1:22" x14ac:dyDescent="0.2">
      <c r="A162" s="46" t="str">
        <f>'Club Growth'!AA53</f>
        <v>Budget</v>
      </c>
      <c r="B162" s="46" t="str">
        <f>'Club Growth'!AB53</f>
        <v>7036-000000</v>
      </c>
      <c r="C162" s="46">
        <f>'Club Growth'!AC53</f>
        <v>583</v>
      </c>
      <c r="D162" s="46" t="str">
        <f>'Club Growth'!AD53</f>
        <v>035</v>
      </c>
      <c r="E162" s="53"/>
      <c r="H162" s="46">
        <f>'Club Growth'!AG53</f>
        <v>110</v>
      </c>
      <c r="I162" s="46" t="str">
        <f>'Club Growth'!AH53</f>
        <v>USD</v>
      </c>
      <c r="J162" s="54">
        <f>'Club Growth'!AI53</f>
        <v>0</v>
      </c>
      <c r="K162" s="54">
        <f>'Club Growth'!AJ53</f>
        <v>0</v>
      </c>
      <c r="L162" s="54">
        <f>'Club Growth'!AK53</f>
        <v>0</v>
      </c>
      <c r="M162" s="54">
        <f>'Club Growth'!AL53</f>
        <v>0</v>
      </c>
      <c r="N162" s="54">
        <f>'Club Growth'!AM53</f>
        <v>0</v>
      </c>
      <c r="O162" s="54">
        <f>'Club Growth'!AN53</f>
        <v>0</v>
      </c>
      <c r="P162" s="54">
        <f>'Club Growth'!AO53</f>
        <v>0</v>
      </c>
      <c r="Q162" s="54">
        <f>'Club Growth'!AP53</f>
        <v>0</v>
      </c>
      <c r="R162" s="54">
        <f>'Club Growth'!AQ53</f>
        <v>0</v>
      </c>
      <c r="S162" s="54">
        <f>'Club Growth'!AR53</f>
        <v>0</v>
      </c>
      <c r="T162" s="54">
        <f>'Club Growth'!AS53</f>
        <v>0</v>
      </c>
      <c r="U162" s="54">
        <f>'Club Growth'!AT53</f>
        <v>0</v>
      </c>
      <c r="V162" s="54">
        <f t="shared" si="1"/>
        <v>0</v>
      </c>
    </row>
    <row r="163" spans="1:22" x14ac:dyDescent="0.2">
      <c r="A163" s="46" t="str">
        <f>'Club Growth'!AA54</f>
        <v>Budget</v>
      </c>
      <c r="B163" s="46" t="str">
        <f>'Club Growth'!AB54</f>
        <v>7044-000000</v>
      </c>
      <c r="C163" s="46">
        <f>'Club Growth'!AC54</f>
        <v>583</v>
      </c>
      <c r="D163" s="46" t="str">
        <f>'Club Growth'!AD54</f>
        <v>035</v>
      </c>
      <c r="E163" s="53"/>
      <c r="H163" s="46">
        <f>'Club Growth'!AG54</f>
        <v>110</v>
      </c>
      <c r="I163" s="46" t="str">
        <f>'Club Growth'!AH54</f>
        <v>USD</v>
      </c>
      <c r="J163" s="54">
        <f>'Club Growth'!AI54</f>
        <v>0</v>
      </c>
      <c r="K163" s="54">
        <f>'Club Growth'!AJ54</f>
        <v>0</v>
      </c>
      <c r="L163" s="54">
        <f>'Club Growth'!AK54</f>
        <v>0</v>
      </c>
      <c r="M163" s="54">
        <f>'Club Growth'!AL54</f>
        <v>0</v>
      </c>
      <c r="N163" s="54">
        <f>'Club Growth'!AM54</f>
        <v>0</v>
      </c>
      <c r="O163" s="54">
        <f>'Club Growth'!AN54</f>
        <v>0</v>
      </c>
      <c r="P163" s="54">
        <f>'Club Growth'!AO54</f>
        <v>0</v>
      </c>
      <c r="Q163" s="54">
        <f>'Club Growth'!AP54</f>
        <v>0</v>
      </c>
      <c r="R163" s="54">
        <f>'Club Growth'!AQ54</f>
        <v>0</v>
      </c>
      <c r="S163" s="54">
        <f>'Club Growth'!AR54</f>
        <v>0</v>
      </c>
      <c r="T163" s="54">
        <f>'Club Growth'!AS54</f>
        <v>0</v>
      </c>
      <c r="U163" s="54">
        <f>'Club Growth'!AT54</f>
        <v>0</v>
      </c>
      <c r="V163" s="54">
        <f t="shared" si="1"/>
        <v>0</v>
      </c>
    </row>
    <row r="164" spans="1:22" x14ac:dyDescent="0.2">
      <c r="A164" s="46" t="str">
        <f>'Club Growth'!AA55</f>
        <v>Budget</v>
      </c>
      <c r="B164" s="46" t="str">
        <f>'Club Growth'!AB55</f>
        <v>7082-000000</v>
      </c>
      <c r="C164" s="46">
        <f>'Club Growth'!AC55</f>
        <v>583</v>
      </c>
      <c r="D164" s="46" t="str">
        <f>'Club Growth'!AD55</f>
        <v>035</v>
      </c>
      <c r="E164" s="53"/>
      <c r="H164" s="46">
        <f>'Club Growth'!AG55</f>
        <v>110</v>
      </c>
      <c r="I164" s="46" t="str">
        <f>'Club Growth'!AH55</f>
        <v>USD</v>
      </c>
      <c r="J164" s="54">
        <f>'Club Growth'!AI55</f>
        <v>0</v>
      </c>
      <c r="K164" s="54">
        <f>'Club Growth'!AJ55</f>
        <v>0</v>
      </c>
      <c r="L164" s="54">
        <f>'Club Growth'!AK55</f>
        <v>0</v>
      </c>
      <c r="M164" s="54">
        <f>'Club Growth'!AL55</f>
        <v>0</v>
      </c>
      <c r="N164" s="54">
        <f>'Club Growth'!AM55</f>
        <v>0</v>
      </c>
      <c r="O164" s="54">
        <f>'Club Growth'!AN55</f>
        <v>0</v>
      </c>
      <c r="P164" s="54">
        <f>'Club Growth'!AO55</f>
        <v>0</v>
      </c>
      <c r="Q164" s="54">
        <f>'Club Growth'!AP55</f>
        <v>0</v>
      </c>
      <c r="R164" s="54">
        <f>'Club Growth'!AQ55</f>
        <v>0</v>
      </c>
      <c r="S164" s="54">
        <f>'Club Growth'!AR55</f>
        <v>0</v>
      </c>
      <c r="T164" s="54">
        <f>'Club Growth'!AS55</f>
        <v>0</v>
      </c>
      <c r="U164" s="54">
        <f>'Club Growth'!AT55</f>
        <v>0</v>
      </c>
      <c r="V164" s="54">
        <f t="shared" si="1"/>
        <v>0</v>
      </c>
    </row>
    <row r="165" spans="1:22" x14ac:dyDescent="0.2">
      <c r="A165" s="46" t="str">
        <f>'Club Growth'!AA56</f>
        <v>Budget</v>
      </c>
      <c r="B165" s="46" t="str">
        <f>'Club Growth'!AB56</f>
        <v/>
      </c>
      <c r="C165" s="46">
        <f>'Club Growth'!AC56</f>
        <v>583</v>
      </c>
      <c r="D165" s="46" t="str">
        <f>'Club Growth'!AD56</f>
        <v>035</v>
      </c>
      <c r="E165" s="53"/>
      <c r="H165" s="46">
        <f>'Club Growth'!AG56</f>
        <v>110</v>
      </c>
      <c r="I165" s="46" t="str">
        <f>'Club Growth'!AH56</f>
        <v>USD</v>
      </c>
      <c r="J165" s="54">
        <f>'Club Growth'!AI56</f>
        <v>0</v>
      </c>
      <c r="K165" s="54">
        <f>'Club Growth'!AJ56</f>
        <v>0</v>
      </c>
      <c r="L165" s="54">
        <f>'Club Growth'!AK56</f>
        <v>0</v>
      </c>
      <c r="M165" s="54">
        <f>'Club Growth'!AL56</f>
        <v>0</v>
      </c>
      <c r="N165" s="54">
        <f>'Club Growth'!AM56</f>
        <v>0</v>
      </c>
      <c r="O165" s="54">
        <f>'Club Growth'!AN56</f>
        <v>0</v>
      </c>
      <c r="P165" s="54">
        <f>'Club Growth'!AO56</f>
        <v>0</v>
      </c>
      <c r="Q165" s="54">
        <f>'Club Growth'!AP56</f>
        <v>0</v>
      </c>
      <c r="R165" s="54">
        <f>'Club Growth'!AQ56</f>
        <v>0</v>
      </c>
      <c r="S165" s="54">
        <f>'Club Growth'!AR56</f>
        <v>0</v>
      </c>
      <c r="T165" s="54">
        <f>'Club Growth'!AS56</f>
        <v>0</v>
      </c>
      <c r="U165" s="54">
        <f>'Club Growth'!AT56</f>
        <v>0</v>
      </c>
      <c r="V165" s="54">
        <f t="shared" si="1"/>
        <v>0</v>
      </c>
    </row>
    <row r="166" spans="1:22" x14ac:dyDescent="0.2">
      <c r="A166" s="46" t="str">
        <f>'Club Growth'!AA57</f>
        <v>Budget</v>
      </c>
      <c r="B166" s="46" t="str">
        <f>'Club Growth'!AB57</f>
        <v/>
      </c>
      <c r="C166" s="46">
        <f>'Club Growth'!AC57</f>
        <v>583</v>
      </c>
      <c r="D166" s="46" t="str">
        <f>'Club Growth'!AD57</f>
        <v>035</v>
      </c>
      <c r="E166" s="53"/>
      <c r="H166" s="46">
        <f>'Club Growth'!AG57</f>
        <v>110</v>
      </c>
      <c r="I166" s="46" t="str">
        <f>'Club Growth'!AH57</f>
        <v>USD</v>
      </c>
      <c r="J166" s="54">
        <f>'Club Growth'!AI57</f>
        <v>0</v>
      </c>
      <c r="K166" s="54">
        <f>'Club Growth'!AJ57</f>
        <v>0</v>
      </c>
      <c r="L166" s="54">
        <f>'Club Growth'!AK57</f>
        <v>0</v>
      </c>
      <c r="M166" s="54">
        <f>'Club Growth'!AL57</f>
        <v>0</v>
      </c>
      <c r="N166" s="54">
        <f>'Club Growth'!AM57</f>
        <v>0</v>
      </c>
      <c r="O166" s="54">
        <f>'Club Growth'!AN57</f>
        <v>0</v>
      </c>
      <c r="P166" s="54">
        <f>'Club Growth'!AO57</f>
        <v>0</v>
      </c>
      <c r="Q166" s="54">
        <f>'Club Growth'!AP57</f>
        <v>0</v>
      </c>
      <c r="R166" s="54">
        <f>'Club Growth'!AQ57</f>
        <v>0</v>
      </c>
      <c r="S166" s="54">
        <f>'Club Growth'!AR57</f>
        <v>0</v>
      </c>
      <c r="T166" s="54">
        <f>'Club Growth'!AS57</f>
        <v>0</v>
      </c>
      <c r="U166" s="54">
        <f>'Club Growth'!AT57</f>
        <v>0</v>
      </c>
      <c r="V166" s="54">
        <f t="shared" si="1"/>
        <v>0</v>
      </c>
    </row>
    <row r="167" spans="1:22" x14ac:dyDescent="0.2">
      <c r="A167" s="46" t="str">
        <f>'Club Growth'!AA58</f>
        <v>Budget</v>
      </c>
      <c r="B167" s="46" t="str">
        <f>'Club Growth'!AB58</f>
        <v/>
      </c>
      <c r="C167" s="46">
        <f>'Club Growth'!AC58</f>
        <v>583</v>
      </c>
      <c r="D167" s="46" t="str">
        <f>'Club Growth'!AD58</f>
        <v>035</v>
      </c>
      <c r="E167" s="53"/>
      <c r="H167" s="46">
        <f>'Club Growth'!AG58</f>
        <v>110</v>
      </c>
      <c r="I167" s="46" t="str">
        <f>'Club Growth'!AH58</f>
        <v>USD</v>
      </c>
      <c r="J167" s="54">
        <f>'Club Growth'!AI58</f>
        <v>0</v>
      </c>
      <c r="K167" s="54">
        <f>'Club Growth'!AJ58</f>
        <v>0</v>
      </c>
      <c r="L167" s="54">
        <f>'Club Growth'!AK58</f>
        <v>0</v>
      </c>
      <c r="M167" s="54">
        <f>'Club Growth'!AL58</f>
        <v>0</v>
      </c>
      <c r="N167" s="54">
        <f>'Club Growth'!AM58</f>
        <v>0</v>
      </c>
      <c r="O167" s="54">
        <f>'Club Growth'!AN58</f>
        <v>0</v>
      </c>
      <c r="P167" s="54">
        <f>'Club Growth'!AO58</f>
        <v>0</v>
      </c>
      <c r="Q167" s="54">
        <f>'Club Growth'!AP58</f>
        <v>0</v>
      </c>
      <c r="R167" s="54">
        <f>'Club Growth'!AQ58</f>
        <v>0</v>
      </c>
      <c r="S167" s="54">
        <f>'Club Growth'!AR58</f>
        <v>0</v>
      </c>
      <c r="T167" s="54">
        <f>'Club Growth'!AS58</f>
        <v>0</v>
      </c>
      <c r="U167" s="54">
        <f>'Club Growth'!AT58</f>
        <v>0</v>
      </c>
      <c r="V167" s="54">
        <f t="shared" si="1"/>
        <v>0</v>
      </c>
    </row>
    <row r="168" spans="1:22" x14ac:dyDescent="0.2">
      <c r="A168" s="46" t="str">
        <f>'Club Growth'!AA62</f>
        <v>Budget</v>
      </c>
      <c r="B168" s="46" t="str">
        <f>'Club Growth'!AB62</f>
        <v>7006-000000</v>
      </c>
      <c r="C168" s="46">
        <f>'Club Growth'!AC62</f>
        <v>584</v>
      </c>
      <c r="D168" s="46" t="str">
        <f>'Club Growth'!AD62</f>
        <v>035</v>
      </c>
      <c r="E168" s="53"/>
      <c r="H168" s="46">
        <f>'Club Growth'!AG62</f>
        <v>110</v>
      </c>
      <c r="I168" s="46" t="str">
        <f>'Club Growth'!AH62</f>
        <v>USD</v>
      </c>
      <c r="J168" s="54">
        <f>'Club Growth'!AI62</f>
        <v>0</v>
      </c>
      <c r="K168" s="54">
        <f>'Club Growth'!AJ62</f>
        <v>0</v>
      </c>
      <c r="L168" s="54">
        <f>'Club Growth'!AK62</f>
        <v>0</v>
      </c>
      <c r="M168" s="54">
        <f>'Club Growth'!AL62</f>
        <v>0</v>
      </c>
      <c r="N168" s="54">
        <f>'Club Growth'!AM62</f>
        <v>0</v>
      </c>
      <c r="O168" s="54">
        <f>'Club Growth'!AN62</f>
        <v>0</v>
      </c>
      <c r="P168" s="54">
        <f>'Club Growth'!AO62</f>
        <v>0</v>
      </c>
      <c r="Q168" s="54">
        <f>'Club Growth'!AP62</f>
        <v>0</v>
      </c>
      <c r="R168" s="54">
        <f>'Club Growth'!AQ62</f>
        <v>0</v>
      </c>
      <c r="S168" s="54">
        <f>'Club Growth'!AR62</f>
        <v>0</v>
      </c>
      <c r="T168" s="54">
        <f>'Club Growth'!AS62</f>
        <v>0</v>
      </c>
      <c r="U168" s="54">
        <f>'Club Growth'!AT62</f>
        <v>0</v>
      </c>
      <c r="V168" s="54">
        <f t="shared" si="1"/>
        <v>0</v>
      </c>
    </row>
    <row r="169" spans="1:22" x14ac:dyDescent="0.2">
      <c r="A169" s="46" t="str">
        <f>'Club Growth'!AA63</f>
        <v>Budget</v>
      </c>
      <c r="B169" s="46" t="str">
        <f>'Club Growth'!AB63</f>
        <v>7008-000000</v>
      </c>
      <c r="C169" s="46">
        <f>'Club Growth'!AC63</f>
        <v>584</v>
      </c>
      <c r="D169" s="46" t="str">
        <f>'Club Growth'!AD63</f>
        <v>035</v>
      </c>
      <c r="E169" s="53"/>
      <c r="H169" s="46">
        <f>'Club Growth'!AG63</f>
        <v>110</v>
      </c>
      <c r="I169" s="46" t="str">
        <f>'Club Growth'!AH63</f>
        <v>USD</v>
      </c>
      <c r="J169" s="54">
        <f>'Club Growth'!AI63</f>
        <v>0</v>
      </c>
      <c r="K169" s="54">
        <f>'Club Growth'!AJ63</f>
        <v>0</v>
      </c>
      <c r="L169" s="54">
        <f>'Club Growth'!AK63</f>
        <v>0</v>
      </c>
      <c r="M169" s="54">
        <f>'Club Growth'!AL63</f>
        <v>0</v>
      </c>
      <c r="N169" s="54">
        <f>'Club Growth'!AM63</f>
        <v>0</v>
      </c>
      <c r="O169" s="54">
        <f>'Club Growth'!AN63</f>
        <v>0</v>
      </c>
      <c r="P169" s="54">
        <f>'Club Growth'!AO63</f>
        <v>0</v>
      </c>
      <c r="Q169" s="54">
        <f>'Club Growth'!AP63</f>
        <v>0</v>
      </c>
      <c r="R169" s="54">
        <f>'Club Growth'!AQ63</f>
        <v>0</v>
      </c>
      <c r="S169" s="54">
        <f>'Club Growth'!AR63</f>
        <v>0</v>
      </c>
      <c r="T169" s="54">
        <f>'Club Growth'!AS63</f>
        <v>0</v>
      </c>
      <c r="U169" s="54">
        <f>'Club Growth'!AT63</f>
        <v>0</v>
      </c>
      <c r="V169" s="54">
        <f t="shared" si="1"/>
        <v>0</v>
      </c>
    </row>
    <row r="170" spans="1:22" x14ac:dyDescent="0.2">
      <c r="A170" s="46" t="str">
        <f>'Club Growth'!AA64</f>
        <v>Budget</v>
      </c>
      <c r="B170" s="46" t="str">
        <f>'Club Growth'!AB64</f>
        <v>7010-000000</v>
      </c>
      <c r="C170" s="46">
        <f>'Club Growth'!AC64</f>
        <v>584</v>
      </c>
      <c r="D170" s="46" t="str">
        <f>'Club Growth'!AD64</f>
        <v>035</v>
      </c>
      <c r="E170" s="53"/>
      <c r="H170" s="46">
        <f>'Club Growth'!AG64</f>
        <v>110</v>
      </c>
      <c r="I170" s="46" t="str">
        <f>'Club Growth'!AH64</f>
        <v>USD</v>
      </c>
      <c r="J170" s="54">
        <f>'Club Growth'!AI64</f>
        <v>0</v>
      </c>
      <c r="K170" s="54">
        <f>'Club Growth'!AJ64</f>
        <v>0</v>
      </c>
      <c r="L170" s="54">
        <f>'Club Growth'!AK64</f>
        <v>0</v>
      </c>
      <c r="M170" s="54">
        <f>'Club Growth'!AL64</f>
        <v>0</v>
      </c>
      <c r="N170" s="54">
        <f>'Club Growth'!AM64</f>
        <v>0</v>
      </c>
      <c r="O170" s="54">
        <f>'Club Growth'!AN64</f>
        <v>0</v>
      </c>
      <c r="P170" s="54">
        <f>'Club Growth'!AO64</f>
        <v>0</v>
      </c>
      <c r="Q170" s="54">
        <f>'Club Growth'!AP64</f>
        <v>0</v>
      </c>
      <c r="R170" s="54">
        <f>'Club Growth'!AQ64</f>
        <v>0</v>
      </c>
      <c r="S170" s="54">
        <f>'Club Growth'!AR64</f>
        <v>0</v>
      </c>
      <c r="T170" s="54">
        <f>'Club Growth'!AS64</f>
        <v>0</v>
      </c>
      <c r="U170" s="54">
        <f>'Club Growth'!AT64</f>
        <v>0</v>
      </c>
      <c r="V170" s="54">
        <f t="shared" si="1"/>
        <v>0</v>
      </c>
    </row>
    <row r="171" spans="1:22" x14ac:dyDescent="0.2">
      <c r="A171" s="46" t="str">
        <f>'Club Growth'!AA65</f>
        <v>Budget</v>
      </c>
      <c r="B171" s="46" t="str">
        <f>'Club Growth'!AB65</f>
        <v>7012-000000</v>
      </c>
      <c r="C171" s="46">
        <f>'Club Growth'!AC65</f>
        <v>584</v>
      </c>
      <c r="D171" s="46" t="str">
        <f>'Club Growth'!AD65</f>
        <v>035</v>
      </c>
      <c r="E171" s="53"/>
      <c r="H171" s="46">
        <f>'Club Growth'!AG65</f>
        <v>110</v>
      </c>
      <c r="I171" s="46" t="str">
        <f>'Club Growth'!AH65</f>
        <v>USD</v>
      </c>
      <c r="J171" s="54">
        <f>'Club Growth'!AI65</f>
        <v>0</v>
      </c>
      <c r="K171" s="54">
        <f>'Club Growth'!AJ65</f>
        <v>0</v>
      </c>
      <c r="L171" s="54">
        <f>'Club Growth'!AK65</f>
        <v>0</v>
      </c>
      <c r="M171" s="54">
        <f>'Club Growth'!AL65</f>
        <v>0</v>
      </c>
      <c r="N171" s="54">
        <f>'Club Growth'!AM65</f>
        <v>0</v>
      </c>
      <c r="O171" s="54">
        <f>'Club Growth'!AN65</f>
        <v>0</v>
      </c>
      <c r="P171" s="54">
        <f>'Club Growth'!AO65</f>
        <v>0</v>
      </c>
      <c r="Q171" s="54">
        <f>'Club Growth'!AP65</f>
        <v>0</v>
      </c>
      <c r="R171" s="54">
        <f>'Club Growth'!AQ65</f>
        <v>0</v>
      </c>
      <c r="S171" s="54">
        <f>'Club Growth'!AR65</f>
        <v>0</v>
      </c>
      <c r="T171" s="54">
        <f>'Club Growth'!AS65</f>
        <v>0</v>
      </c>
      <c r="U171" s="54">
        <f>'Club Growth'!AT65</f>
        <v>0</v>
      </c>
      <c r="V171" s="54">
        <f t="shared" si="1"/>
        <v>0</v>
      </c>
    </row>
    <row r="172" spans="1:22" x14ac:dyDescent="0.2">
      <c r="A172" s="46" t="str">
        <f>'Club Growth'!AA66</f>
        <v>Budget</v>
      </c>
      <c r="B172" s="46" t="str">
        <f>'Club Growth'!AB66</f>
        <v>7036-000000</v>
      </c>
      <c r="C172" s="46">
        <f>'Club Growth'!AC66</f>
        <v>584</v>
      </c>
      <c r="D172" s="46" t="str">
        <f>'Club Growth'!AD66</f>
        <v>035</v>
      </c>
      <c r="E172" s="53"/>
      <c r="H172" s="46">
        <f>'Club Growth'!AG66</f>
        <v>110</v>
      </c>
      <c r="I172" s="46" t="str">
        <f>'Club Growth'!AH66</f>
        <v>USD</v>
      </c>
      <c r="J172" s="54">
        <f>'Club Growth'!AI66</f>
        <v>0</v>
      </c>
      <c r="K172" s="54">
        <f>'Club Growth'!AJ66</f>
        <v>0</v>
      </c>
      <c r="L172" s="54">
        <f>'Club Growth'!AK66</f>
        <v>0</v>
      </c>
      <c r="M172" s="54">
        <f>'Club Growth'!AL66</f>
        <v>0</v>
      </c>
      <c r="N172" s="54">
        <f>'Club Growth'!AM66</f>
        <v>0</v>
      </c>
      <c r="O172" s="54">
        <f>'Club Growth'!AN66</f>
        <v>0</v>
      </c>
      <c r="P172" s="54">
        <f>'Club Growth'!AO66</f>
        <v>0</v>
      </c>
      <c r="Q172" s="54">
        <f>'Club Growth'!AP66</f>
        <v>0</v>
      </c>
      <c r="R172" s="54">
        <f>'Club Growth'!AQ66</f>
        <v>0</v>
      </c>
      <c r="S172" s="54">
        <f>'Club Growth'!AR66</f>
        <v>0</v>
      </c>
      <c r="T172" s="54">
        <f>'Club Growth'!AS66</f>
        <v>0</v>
      </c>
      <c r="U172" s="54">
        <f>'Club Growth'!AT66</f>
        <v>0</v>
      </c>
      <c r="V172" s="54">
        <f t="shared" si="1"/>
        <v>0</v>
      </c>
    </row>
    <row r="173" spans="1:22" x14ac:dyDescent="0.2">
      <c r="A173" s="46" t="str">
        <f>'Club Growth'!AA67</f>
        <v>Budget</v>
      </c>
      <c r="B173" s="46" t="str">
        <f>'Club Growth'!AB67</f>
        <v>7044-000000</v>
      </c>
      <c r="C173" s="46">
        <f>'Club Growth'!AC67</f>
        <v>584</v>
      </c>
      <c r="D173" s="46" t="str">
        <f>'Club Growth'!AD67</f>
        <v>035</v>
      </c>
      <c r="E173" s="53"/>
      <c r="H173" s="46">
        <f>'Club Growth'!AG67</f>
        <v>110</v>
      </c>
      <c r="I173" s="46" t="str">
        <f>'Club Growth'!AH67</f>
        <v>USD</v>
      </c>
      <c r="J173" s="54">
        <f>'Club Growth'!AI67</f>
        <v>0</v>
      </c>
      <c r="K173" s="54">
        <f>'Club Growth'!AJ67</f>
        <v>0</v>
      </c>
      <c r="L173" s="54">
        <f>'Club Growth'!AK67</f>
        <v>0</v>
      </c>
      <c r="M173" s="54">
        <f>'Club Growth'!AL67</f>
        <v>0</v>
      </c>
      <c r="N173" s="54">
        <f>'Club Growth'!AM67</f>
        <v>0</v>
      </c>
      <c r="O173" s="54">
        <f>'Club Growth'!AN67</f>
        <v>0</v>
      </c>
      <c r="P173" s="54">
        <f>'Club Growth'!AO67</f>
        <v>0</v>
      </c>
      <c r="Q173" s="54">
        <f>'Club Growth'!AP67</f>
        <v>0</v>
      </c>
      <c r="R173" s="54">
        <f>'Club Growth'!AQ67</f>
        <v>0</v>
      </c>
      <c r="S173" s="54">
        <f>'Club Growth'!AR67</f>
        <v>0</v>
      </c>
      <c r="T173" s="54">
        <f>'Club Growth'!AS67</f>
        <v>0</v>
      </c>
      <c r="U173" s="54">
        <f>'Club Growth'!AT67</f>
        <v>0</v>
      </c>
      <c r="V173" s="54">
        <f t="shared" si="1"/>
        <v>0</v>
      </c>
    </row>
    <row r="174" spans="1:22" x14ac:dyDescent="0.2">
      <c r="A174" s="46" t="str">
        <f>'Club Growth'!AA68</f>
        <v>Budget</v>
      </c>
      <c r="B174" s="46" t="str">
        <f>'Club Growth'!AB68</f>
        <v>7082-000000</v>
      </c>
      <c r="C174" s="46">
        <f>'Club Growth'!AC68</f>
        <v>584</v>
      </c>
      <c r="D174" s="46" t="str">
        <f>'Club Growth'!AD68</f>
        <v>035</v>
      </c>
      <c r="E174" s="53"/>
      <c r="H174" s="46">
        <f>'Club Growth'!AG68</f>
        <v>110</v>
      </c>
      <c r="I174" s="46" t="str">
        <f>'Club Growth'!AH68</f>
        <v>USD</v>
      </c>
      <c r="J174" s="54">
        <f>'Club Growth'!AI68</f>
        <v>0</v>
      </c>
      <c r="K174" s="54">
        <f>'Club Growth'!AJ68</f>
        <v>0</v>
      </c>
      <c r="L174" s="54">
        <f>'Club Growth'!AK68</f>
        <v>0</v>
      </c>
      <c r="M174" s="54">
        <f>'Club Growth'!AL68</f>
        <v>0</v>
      </c>
      <c r="N174" s="54">
        <f>'Club Growth'!AM68</f>
        <v>0</v>
      </c>
      <c r="O174" s="54">
        <f>'Club Growth'!AN68</f>
        <v>0</v>
      </c>
      <c r="P174" s="54">
        <f>'Club Growth'!AO68</f>
        <v>125</v>
      </c>
      <c r="Q174" s="54">
        <f>'Club Growth'!AP68</f>
        <v>0</v>
      </c>
      <c r="R174" s="54">
        <f>'Club Growth'!AQ68</f>
        <v>0</v>
      </c>
      <c r="S174" s="54">
        <f>'Club Growth'!AR68</f>
        <v>0</v>
      </c>
      <c r="T174" s="54">
        <f>'Club Growth'!AS68</f>
        <v>0</v>
      </c>
      <c r="U174" s="54">
        <f>'Club Growth'!AT68</f>
        <v>132</v>
      </c>
      <c r="V174" s="54">
        <f t="shared" si="1"/>
        <v>257</v>
      </c>
    </row>
    <row r="175" spans="1:22" x14ac:dyDescent="0.2">
      <c r="A175" s="46" t="str">
        <f>'Club Growth'!AA69</f>
        <v>Budget</v>
      </c>
      <c r="B175" s="46" t="str">
        <f>'Club Growth'!AB69</f>
        <v/>
      </c>
      <c r="C175" s="46">
        <f>'Club Growth'!AC69</f>
        <v>584</v>
      </c>
      <c r="D175" s="46" t="str">
        <f>'Club Growth'!AD69</f>
        <v>035</v>
      </c>
      <c r="E175" s="53"/>
      <c r="H175" s="46">
        <f>'Club Growth'!AG69</f>
        <v>110</v>
      </c>
      <c r="I175" s="46" t="str">
        <f>'Club Growth'!AH69</f>
        <v>USD</v>
      </c>
      <c r="J175" s="54">
        <f>'Club Growth'!AI69</f>
        <v>0</v>
      </c>
      <c r="K175" s="54">
        <f>'Club Growth'!AJ69</f>
        <v>0</v>
      </c>
      <c r="L175" s="54">
        <f>'Club Growth'!AK69</f>
        <v>0</v>
      </c>
      <c r="M175" s="54">
        <f>'Club Growth'!AL69</f>
        <v>0</v>
      </c>
      <c r="N175" s="54">
        <f>'Club Growth'!AM69</f>
        <v>0</v>
      </c>
      <c r="O175" s="54">
        <f>'Club Growth'!AN69</f>
        <v>0</v>
      </c>
      <c r="P175" s="54">
        <f>'Club Growth'!AO69</f>
        <v>0</v>
      </c>
      <c r="Q175" s="54">
        <f>'Club Growth'!AP69</f>
        <v>0</v>
      </c>
      <c r="R175" s="54">
        <f>'Club Growth'!AQ69</f>
        <v>0</v>
      </c>
      <c r="S175" s="54">
        <f>'Club Growth'!AR69</f>
        <v>0</v>
      </c>
      <c r="T175" s="54">
        <f>'Club Growth'!AS69</f>
        <v>0</v>
      </c>
      <c r="U175" s="54">
        <f>'Club Growth'!AT69</f>
        <v>0</v>
      </c>
      <c r="V175" s="54">
        <f t="shared" si="1"/>
        <v>0</v>
      </c>
    </row>
    <row r="176" spans="1:22" x14ac:dyDescent="0.2">
      <c r="A176" s="46" t="str">
        <f>'Club Growth'!AA70</f>
        <v>Budget</v>
      </c>
      <c r="B176" s="46" t="str">
        <f>'Club Growth'!AB70</f>
        <v/>
      </c>
      <c r="C176" s="46">
        <f>'Club Growth'!AC70</f>
        <v>584</v>
      </c>
      <c r="D176" s="46" t="str">
        <f>'Club Growth'!AD70</f>
        <v>035</v>
      </c>
      <c r="E176" s="53"/>
      <c r="H176" s="46">
        <f>'Club Growth'!AG70</f>
        <v>110</v>
      </c>
      <c r="I176" s="46" t="str">
        <f>'Club Growth'!AH70</f>
        <v>USD</v>
      </c>
      <c r="J176" s="54">
        <f>'Club Growth'!AI70</f>
        <v>0</v>
      </c>
      <c r="K176" s="54">
        <f>'Club Growth'!AJ70</f>
        <v>0</v>
      </c>
      <c r="L176" s="54">
        <f>'Club Growth'!AK70</f>
        <v>0</v>
      </c>
      <c r="M176" s="54">
        <f>'Club Growth'!AL70</f>
        <v>0</v>
      </c>
      <c r="N176" s="54">
        <f>'Club Growth'!AM70</f>
        <v>0</v>
      </c>
      <c r="O176" s="54">
        <f>'Club Growth'!AN70</f>
        <v>0</v>
      </c>
      <c r="P176" s="54">
        <f>'Club Growth'!AO70</f>
        <v>0</v>
      </c>
      <c r="Q176" s="54">
        <f>'Club Growth'!AP70</f>
        <v>0</v>
      </c>
      <c r="R176" s="54">
        <f>'Club Growth'!AQ70</f>
        <v>0</v>
      </c>
      <c r="S176" s="54">
        <f>'Club Growth'!AR70</f>
        <v>0</v>
      </c>
      <c r="T176" s="54">
        <f>'Club Growth'!AS70</f>
        <v>0</v>
      </c>
      <c r="U176" s="54">
        <f>'Club Growth'!AT70</f>
        <v>0</v>
      </c>
      <c r="V176" s="54">
        <f t="shared" si="1"/>
        <v>0</v>
      </c>
    </row>
    <row r="177" spans="1:22" x14ac:dyDescent="0.2">
      <c r="A177" s="46" t="str">
        <f>'Club Growth'!AA71</f>
        <v>Budget</v>
      </c>
      <c r="B177" s="46" t="str">
        <f>'Club Growth'!AB71</f>
        <v/>
      </c>
      <c r="C177" s="46">
        <f>'Club Growth'!AC71</f>
        <v>584</v>
      </c>
      <c r="D177" s="46" t="str">
        <f>'Club Growth'!AD71</f>
        <v>035</v>
      </c>
      <c r="E177" s="53"/>
      <c r="H177" s="46">
        <f>'Club Growth'!AG71</f>
        <v>110</v>
      </c>
      <c r="I177" s="46" t="str">
        <f>'Club Growth'!AH71</f>
        <v>USD</v>
      </c>
      <c r="J177" s="54">
        <f>'Club Growth'!AI71</f>
        <v>0</v>
      </c>
      <c r="K177" s="54">
        <f>'Club Growth'!AJ71</f>
        <v>0</v>
      </c>
      <c r="L177" s="54">
        <f>'Club Growth'!AK71</f>
        <v>0</v>
      </c>
      <c r="M177" s="54">
        <f>'Club Growth'!AL71</f>
        <v>0</v>
      </c>
      <c r="N177" s="54">
        <f>'Club Growth'!AM71</f>
        <v>0</v>
      </c>
      <c r="O177" s="54">
        <f>'Club Growth'!AN71</f>
        <v>0</v>
      </c>
      <c r="P177" s="54">
        <f>'Club Growth'!AO71</f>
        <v>0</v>
      </c>
      <c r="Q177" s="54">
        <f>'Club Growth'!AP71</f>
        <v>0</v>
      </c>
      <c r="R177" s="54">
        <f>'Club Growth'!AQ71</f>
        <v>0</v>
      </c>
      <c r="S177" s="54">
        <f>'Club Growth'!AR71</f>
        <v>0</v>
      </c>
      <c r="T177" s="54">
        <f>'Club Growth'!AS71</f>
        <v>0</v>
      </c>
      <c r="U177" s="54">
        <f>'Club Growth'!AT71</f>
        <v>0</v>
      </c>
      <c r="V177" s="54">
        <f t="shared" si="1"/>
        <v>0</v>
      </c>
    </row>
    <row r="178" spans="1:22" x14ac:dyDescent="0.2">
      <c r="A178" s="46" t="str">
        <f>'Club Growth'!AA75</f>
        <v>Budget</v>
      </c>
      <c r="B178" s="46" t="str">
        <f>'Club Growth'!AB75</f>
        <v>7006-000000</v>
      </c>
      <c r="C178" s="46">
        <f>'Club Growth'!AC75</f>
        <v>585</v>
      </c>
      <c r="D178" s="46" t="str">
        <f>'Club Growth'!AD75</f>
        <v>035</v>
      </c>
      <c r="E178" s="53"/>
      <c r="H178" s="46">
        <f>'Club Growth'!AG75</f>
        <v>110</v>
      </c>
      <c r="I178" s="46" t="str">
        <f>'Club Growth'!AH75</f>
        <v>USD</v>
      </c>
      <c r="J178" s="54">
        <f>'Club Growth'!AI75</f>
        <v>0</v>
      </c>
      <c r="K178" s="54">
        <f>'Club Growth'!AJ75</f>
        <v>0</v>
      </c>
      <c r="L178" s="54">
        <f>'Club Growth'!AK75</f>
        <v>0</v>
      </c>
      <c r="M178" s="54">
        <f>'Club Growth'!AL75</f>
        <v>0</v>
      </c>
      <c r="N178" s="54">
        <f>'Club Growth'!AM75</f>
        <v>0</v>
      </c>
      <c r="O178" s="54">
        <f>'Club Growth'!AN75</f>
        <v>0</v>
      </c>
      <c r="P178" s="54">
        <f>'Club Growth'!AO75</f>
        <v>0</v>
      </c>
      <c r="Q178" s="54">
        <f>'Club Growth'!AP75</f>
        <v>0</v>
      </c>
      <c r="R178" s="54">
        <f>'Club Growth'!AQ75</f>
        <v>0</v>
      </c>
      <c r="S178" s="54">
        <f>'Club Growth'!AR75</f>
        <v>0</v>
      </c>
      <c r="T178" s="54">
        <f>'Club Growth'!AS75</f>
        <v>0</v>
      </c>
      <c r="U178" s="54">
        <f>'Club Growth'!AT75</f>
        <v>0</v>
      </c>
      <c r="V178" s="54">
        <f t="shared" si="1"/>
        <v>0</v>
      </c>
    </row>
    <row r="179" spans="1:22" x14ac:dyDescent="0.2">
      <c r="A179" s="46" t="str">
        <f>'Club Growth'!AA76</f>
        <v>Budget</v>
      </c>
      <c r="B179" s="46" t="str">
        <f>'Club Growth'!AB76</f>
        <v>7008-000000</v>
      </c>
      <c r="C179" s="46">
        <f>'Club Growth'!AC76</f>
        <v>585</v>
      </c>
      <c r="D179" s="46" t="str">
        <f>'Club Growth'!AD76</f>
        <v>035</v>
      </c>
      <c r="E179" s="53"/>
      <c r="H179" s="46">
        <f>'Club Growth'!AG76</f>
        <v>110</v>
      </c>
      <c r="I179" s="46" t="str">
        <f>'Club Growth'!AH76</f>
        <v>USD</v>
      </c>
      <c r="J179" s="54">
        <f>'Club Growth'!AI76</f>
        <v>0</v>
      </c>
      <c r="K179" s="54">
        <f>'Club Growth'!AJ76</f>
        <v>0</v>
      </c>
      <c r="L179" s="54">
        <f>'Club Growth'!AK76</f>
        <v>0</v>
      </c>
      <c r="M179" s="54">
        <f>'Club Growth'!AL76</f>
        <v>0</v>
      </c>
      <c r="N179" s="54">
        <f>'Club Growth'!AM76</f>
        <v>0</v>
      </c>
      <c r="O179" s="54">
        <f>'Club Growth'!AN76</f>
        <v>0</v>
      </c>
      <c r="P179" s="54">
        <f>'Club Growth'!AO76</f>
        <v>0</v>
      </c>
      <c r="Q179" s="54">
        <f>'Club Growth'!AP76</f>
        <v>0</v>
      </c>
      <c r="R179" s="54">
        <f>'Club Growth'!AQ76</f>
        <v>0</v>
      </c>
      <c r="S179" s="54">
        <f>'Club Growth'!AR76</f>
        <v>0</v>
      </c>
      <c r="T179" s="54">
        <f>'Club Growth'!AS76</f>
        <v>0</v>
      </c>
      <c r="U179" s="54">
        <f>'Club Growth'!AT76</f>
        <v>0</v>
      </c>
      <c r="V179" s="54">
        <f t="shared" si="1"/>
        <v>0</v>
      </c>
    </row>
    <row r="180" spans="1:22" x14ac:dyDescent="0.2">
      <c r="A180" s="46" t="str">
        <f>'Club Growth'!AA77</f>
        <v>Budget</v>
      </c>
      <c r="B180" s="46" t="str">
        <f>'Club Growth'!AB77</f>
        <v>7010-000000</v>
      </c>
      <c r="C180" s="46">
        <f>'Club Growth'!AC77</f>
        <v>585</v>
      </c>
      <c r="D180" s="46" t="str">
        <f>'Club Growth'!AD77</f>
        <v>035</v>
      </c>
      <c r="E180" s="53"/>
      <c r="H180" s="46">
        <f>'Club Growth'!AG77</f>
        <v>110</v>
      </c>
      <c r="I180" s="46" t="str">
        <f>'Club Growth'!AH77</f>
        <v>USD</v>
      </c>
      <c r="J180" s="54">
        <f>'Club Growth'!AI77</f>
        <v>0</v>
      </c>
      <c r="K180" s="54">
        <f>'Club Growth'!AJ77</f>
        <v>0</v>
      </c>
      <c r="L180" s="54">
        <f>'Club Growth'!AK77</f>
        <v>0</v>
      </c>
      <c r="M180" s="54">
        <f>'Club Growth'!AL77</f>
        <v>0</v>
      </c>
      <c r="N180" s="54">
        <f>'Club Growth'!AM77</f>
        <v>0</v>
      </c>
      <c r="O180" s="54">
        <f>'Club Growth'!AN77</f>
        <v>0</v>
      </c>
      <c r="P180" s="54">
        <f>'Club Growth'!AO77</f>
        <v>0</v>
      </c>
      <c r="Q180" s="54">
        <f>'Club Growth'!AP77</f>
        <v>0</v>
      </c>
      <c r="R180" s="54">
        <f>'Club Growth'!AQ77</f>
        <v>0</v>
      </c>
      <c r="S180" s="54">
        <f>'Club Growth'!AR77</f>
        <v>0</v>
      </c>
      <c r="T180" s="54">
        <f>'Club Growth'!AS77</f>
        <v>0</v>
      </c>
      <c r="U180" s="54">
        <f>'Club Growth'!AT77</f>
        <v>0</v>
      </c>
      <c r="V180" s="54">
        <f t="shared" si="1"/>
        <v>0</v>
      </c>
    </row>
    <row r="181" spans="1:22" x14ac:dyDescent="0.2">
      <c r="A181" s="46" t="str">
        <f>'Club Growth'!AA78</f>
        <v>Budget</v>
      </c>
      <c r="B181" s="46" t="str">
        <f>'Club Growth'!AB78</f>
        <v>7012-000000</v>
      </c>
      <c r="C181" s="46">
        <f>'Club Growth'!AC78</f>
        <v>585</v>
      </c>
      <c r="D181" s="46" t="str">
        <f>'Club Growth'!AD78</f>
        <v>035</v>
      </c>
      <c r="E181" s="53"/>
      <c r="H181" s="46">
        <f>'Club Growth'!AG78</f>
        <v>110</v>
      </c>
      <c r="I181" s="46" t="str">
        <f>'Club Growth'!AH78</f>
        <v>USD</v>
      </c>
      <c r="J181" s="54">
        <f>'Club Growth'!AI78</f>
        <v>0</v>
      </c>
      <c r="K181" s="54">
        <f>'Club Growth'!AJ78</f>
        <v>0</v>
      </c>
      <c r="L181" s="54">
        <f>'Club Growth'!AK78</f>
        <v>0</v>
      </c>
      <c r="M181" s="54">
        <f>'Club Growth'!AL78</f>
        <v>0</v>
      </c>
      <c r="N181" s="54">
        <f>'Club Growth'!AM78</f>
        <v>0</v>
      </c>
      <c r="O181" s="54">
        <f>'Club Growth'!AN78</f>
        <v>0</v>
      </c>
      <c r="P181" s="54">
        <f>'Club Growth'!AO78</f>
        <v>0</v>
      </c>
      <c r="Q181" s="54">
        <f>'Club Growth'!AP78</f>
        <v>0</v>
      </c>
      <c r="R181" s="54">
        <f>'Club Growth'!AQ78</f>
        <v>0</v>
      </c>
      <c r="S181" s="54">
        <f>'Club Growth'!AR78</f>
        <v>0</v>
      </c>
      <c r="T181" s="54">
        <f>'Club Growth'!AS78</f>
        <v>0</v>
      </c>
      <c r="U181" s="54">
        <f>'Club Growth'!AT78</f>
        <v>0</v>
      </c>
      <c r="V181" s="54">
        <f t="shared" si="1"/>
        <v>0</v>
      </c>
    </row>
    <row r="182" spans="1:22" x14ac:dyDescent="0.2">
      <c r="A182" s="46" t="str">
        <f>'Club Growth'!AA79</f>
        <v>Budget</v>
      </c>
      <c r="B182" s="46" t="str">
        <f>'Club Growth'!AB79</f>
        <v>7036-000000</v>
      </c>
      <c r="C182" s="46">
        <f>'Club Growth'!AC79</f>
        <v>585</v>
      </c>
      <c r="D182" s="46" t="str">
        <f>'Club Growth'!AD79</f>
        <v>035</v>
      </c>
      <c r="E182" s="53"/>
      <c r="H182" s="46">
        <f>'Club Growth'!AG79</f>
        <v>110</v>
      </c>
      <c r="I182" s="46" t="str">
        <f>'Club Growth'!AH79</f>
        <v>USD</v>
      </c>
      <c r="J182" s="54">
        <f>'Club Growth'!AI79</f>
        <v>0</v>
      </c>
      <c r="K182" s="54">
        <f>'Club Growth'!AJ79</f>
        <v>0</v>
      </c>
      <c r="L182" s="54">
        <f>'Club Growth'!AK79</f>
        <v>0</v>
      </c>
      <c r="M182" s="54">
        <f>'Club Growth'!AL79</f>
        <v>0</v>
      </c>
      <c r="N182" s="54">
        <f>'Club Growth'!AM79</f>
        <v>0</v>
      </c>
      <c r="O182" s="54">
        <f>'Club Growth'!AN79</f>
        <v>0</v>
      </c>
      <c r="P182" s="54">
        <f>'Club Growth'!AO79</f>
        <v>0</v>
      </c>
      <c r="Q182" s="54">
        <f>'Club Growth'!AP79</f>
        <v>0</v>
      </c>
      <c r="R182" s="54">
        <f>'Club Growth'!AQ79</f>
        <v>0</v>
      </c>
      <c r="S182" s="54">
        <f>'Club Growth'!AR79</f>
        <v>0</v>
      </c>
      <c r="T182" s="54">
        <f>'Club Growth'!AS79</f>
        <v>0</v>
      </c>
      <c r="U182" s="54">
        <f>'Club Growth'!AT79</f>
        <v>0</v>
      </c>
      <c r="V182" s="54">
        <f t="shared" si="1"/>
        <v>0</v>
      </c>
    </row>
    <row r="183" spans="1:22" x14ac:dyDescent="0.2">
      <c r="A183" s="46" t="str">
        <f>'Club Growth'!AA80</f>
        <v>Budget</v>
      </c>
      <c r="B183" s="46" t="str">
        <f>'Club Growth'!AB80</f>
        <v>7044-000000</v>
      </c>
      <c r="C183" s="46">
        <f>'Club Growth'!AC80</f>
        <v>585</v>
      </c>
      <c r="D183" s="46" t="str">
        <f>'Club Growth'!AD80</f>
        <v>035</v>
      </c>
      <c r="E183" s="53"/>
      <c r="H183" s="46">
        <f>'Club Growth'!AG80</f>
        <v>110</v>
      </c>
      <c r="I183" s="46" t="str">
        <f>'Club Growth'!AH80</f>
        <v>USD</v>
      </c>
      <c r="J183" s="54">
        <f>'Club Growth'!AI80</f>
        <v>0</v>
      </c>
      <c r="K183" s="54">
        <f>'Club Growth'!AJ80</f>
        <v>0</v>
      </c>
      <c r="L183" s="54">
        <f>'Club Growth'!AK80</f>
        <v>0</v>
      </c>
      <c r="M183" s="54">
        <f>'Club Growth'!AL80</f>
        <v>0</v>
      </c>
      <c r="N183" s="54">
        <f>'Club Growth'!AM80</f>
        <v>0</v>
      </c>
      <c r="O183" s="54">
        <f>'Club Growth'!AN80</f>
        <v>0</v>
      </c>
      <c r="P183" s="54">
        <f>'Club Growth'!AO80</f>
        <v>0</v>
      </c>
      <c r="Q183" s="54">
        <f>'Club Growth'!AP80</f>
        <v>0</v>
      </c>
      <c r="R183" s="54">
        <f>'Club Growth'!AQ80</f>
        <v>0</v>
      </c>
      <c r="S183" s="54">
        <f>'Club Growth'!AR80</f>
        <v>0</v>
      </c>
      <c r="T183" s="54">
        <f>'Club Growth'!AS80</f>
        <v>0</v>
      </c>
      <c r="U183" s="54">
        <f>'Club Growth'!AT80</f>
        <v>0</v>
      </c>
      <c r="V183" s="54">
        <f t="shared" si="1"/>
        <v>0</v>
      </c>
    </row>
    <row r="184" spans="1:22" x14ac:dyDescent="0.2">
      <c r="A184" s="46" t="str">
        <f>'Club Growth'!AA81</f>
        <v>Budget</v>
      </c>
      <c r="B184" s="46" t="str">
        <f>'Club Growth'!AB81</f>
        <v>7082-000000</v>
      </c>
      <c r="C184" s="46">
        <f>'Club Growth'!AC81</f>
        <v>585</v>
      </c>
      <c r="D184" s="46" t="str">
        <f>'Club Growth'!AD81</f>
        <v>035</v>
      </c>
      <c r="E184" s="53"/>
      <c r="H184" s="46">
        <f>'Club Growth'!AG81</f>
        <v>110</v>
      </c>
      <c r="I184" s="46" t="str">
        <f>'Club Growth'!AH81</f>
        <v>USD</v>
      </c>
      <c r="J184" s="54">
        <f>'Club Growth'!AI81</f>
        <v>0</v>
      </c>
      <c r="K184" s="54">
        <f>'Club Growth'!AJ81</f>
        <v>0</v>
      </c>
      <c r="L184" s="54">
        <f>'Club Growth'!AK81</f>
        <v>250</v>
      </c>
      <c r="M184" s="54">
        <f>'Club Growth'!AL81</f>
        <v>0</v>
      </c>
      <c r="N184" s="54">
        <f>'Club Growth'!AM81</f>
        <v>0</v>
      </c>
      <c r="O184" s="54">
        <f>'Club Growth'!AN81</f>
        <v>0</v>
      </c>
      <c r="P184" s="54">
        <f>'Club Growth'!AO81</f>
        <v>0</v>
      </c>
      <c r="Q184" s="54">
        <f>'Club Growth'!AP81</f>
        <v>0</v>
      </c>
      <c r="R184" s="54">
        <f>'Club Growth'!AQ81</f>
        <v>450</v>
      </c>
      <c r="S184" s="54">
        <f>'Club Growth'!AR81</f>
        <v>0</v>
      </c>
      <c r="T184" s="54">
        <f>'Club Growth'!AS81</f>
        <v>0</v>
      </c>
      <c r="U184" s="54">
        <f>'Club Growth'!AT81</f>
        <v>0</v>
      </c>
      <c r="V184" s="54">
        <f t="shared" si="1"/>
        <v>700</v>
      </c>
    </row>
    <row r="185" spans="1:22" x14ac:dyDescent="0.2">
      <c r="A185" s="46" t="str">
        <f>'Club Growth'!AA82</f>
        <v>Budget</v>
      </c>
      <c r="B185" s="46" t="str">
        <f>'Club Growth'!AB82</f>
        <v/>
      </c>
      <c r="C185" s="46">
        <f>'Club Growth'!AC82</f>
        <v>585</v>
      </c>
      <c r="D185" s="46" t="str">
        <f>'Club Growth'!AD82</f>
        <v>035</v>
      </c>
      <c r="E185" s="53"/>
      <c r="H185" s="46">
        <f>'Club Growth'!AG82</f>
        <v>110</v>
      </c>
      <c r="I185" s="46" t="str">
        <f>'Club Growth'!AH82</f>
        <v>USD</v>
      </c>
      <c r="J185" s="54">
        <f>'Club Growth'!AI82</f>
        <v>0</v>
      </c>
      <c r="K185" s="54">
        <f>'Club Growth'!AJ82</f>
        <v>0</v>
      </c>
      <c r="L185" s="54">
        <f>'Club Growth'!AK82</f>
        <v>0</v>
      </c>
      <c r="M185" s="54">
        <f>'Club Growth'!AL82</f>
        <v>0</v>
      </c>
      <c r="N185" s="54">
        <f>'Club Growth'!AM82</f>
        <v>0</v>
      </c>
      <c r="O185" s="54">
        <f>'Club Growth'!AN82</f>
        <v>0</v>
      </c>
      <c r="P185" s="54">
        <f>'Club Growth'!AO82</f>
        <v>0</v>
      </c>
      <c r="Q185" s="54">
        <f>'Club Growth'!AP82</f>
        <v>0</v>
      </c>
      <c r="R185" s="54">
        <f>'Club Growth'!AQ82</f>
        <v>0</v>
      </c>
      <c r="S185" s="54">
        <f>'Club Growth'!AR82</f>
        <v>0</v>
      </c>
      <c r="T185" s="54">
        <f>'Club Growth'!AS82</f>
        <v>0</v>
      </c>
      <c r="U185" s="54">
        <f>'Club Growth'!AT82</f>
        <v>0</v>
      </c>
      <c r="V185" s="54">
        <f t="shared" si="1"/>
        <v>0</v>
      </c>
    </row>
    <row r="186" spans="1:22" x14ac:dyDescent="0.2">
      <c r="A186" s="46" t="str">
        <f>'Club Growth'!AA83</f>
        <v>Budget</v>
      </c>
      <c r="B186" s="46" t="str">
        <f>'Club Growth'!AB83</f>
        <v/>
      </c>
      <c r="C186" s="46">
        <f>'Club Growth'!AC83</f>
        <v>585</v>
      </c>
      <c r="D186" s="46" t="str">
        <f>'Club Growth'!AD83</f>
        <v>035</v>
      </c>
      <c r="E186" s="53"/>
      <c r="H186" s="46">
        <f>'Club Growth'!AG83</f>
        <v>110</v>
      </c>
      <c r="I186" s="46" t="str">
        <f>'Club Growth'!AH83</f>
        <v>USD</v>
      </c>
      <c r="J186" s="54">
        <f>'Club Growth'!AI83</f>
        <v>0</v>
      </c>
      <c r="K186" s="54">
        <f>'Club Growth'!AJ83</f>
        <v>0</v>
      </c>
      <c r="L186" s="54">
        <f>'Club Growth'!AK83</f>
        <v>0</v>
      </c>
      <c r="M186" s="54">
        <f>'Club Growth'!AL83</f>
        <v>0</v>
      </c>
      <c r="N186" s="54">
        <f>'Club Growth'!AM83</f>
        <v>0</v>
      </c>
      <c r="O186" s="54">
        <f>'Club Growth'!AN83</f>
        <v>0</v>
      </c>
      <c r="P186" s="54">
        <f>'Club Growth'!AO83</f>
        <v>0</v>
      </c>
      <c r="Q186" s="54">
        <f>'Club Growth'!AP83</f>
        <v>0</v>
      </c>
      <c r="R186" s="54">
        <f>'Club Growth'!AQ83</f>
        <v>0</v>
      </c>
      <c r="S186" s="54">
        <f>'Club Growth'!AR83</f>
        <v>0</v>
      </c>
      <c r="T186" s="54">
        <f>'Club Growth'!AS83</f>
        <v>0</v>
      </c>
      <c r="U186" s="54">
        <f>'Club Growth'!AT83</f>
        <v>0</v>
      </c>
      <c r="V186" s="54">
        <f t="shared" si="1"/>
        <v>0</v>
      </c>
    </row>
    <row r="187" spans="1:22" x14ac:dyDescent="0.2">
      <c r="A187" s="46" t="str">
        <f>'Club Growth'!AA84</f>
        <v>Budget</v>
      </c>
      <c r="B187" s="46" t="str">
        <f>'Club Growth'!AB84</f>
        <v/>
      </c>
      <c r="C187" s="46">
        <f>'Club Growth'!AC84</f>
        <v>585</v>
      </c>
      <c r="D187" s="46" t="str">
        <f>'Club Growth'!AD84</f>
        <v>035</v>
      </c>
      <c r="E187" s="53"/>
      <c r="H187" s="46">
        <f>'Club Growth'!AG84</f>
        <v>110</v>
      </c>
      <c r="I187" s="46" t="str">
        <f>'Club Growth'!AH84</f>
        <v>USD</v>
      </c>
      <c r="J187" s="54">
        <f>'Club Growth'!AI84</f>
        <v>0</v>
      </c>
      <c r="K187" s="54">
        <f>'Club Growth'!AJ84</f>
        <v>0</v>
      </c>
      <c r="L187" s="54">
        <f>'Club Growth'!AK84</f>
        <v>0</v>
      </c>
      <c r="M187" s="54">
        <f>'Club Growth'!AL84</f>
        <v>0</v>
      </c>
      <c r="N187" s="54">
        <f>'Club Growth'!AM84</f>
        <v>0</v>
      </c>
      <c r="O187" s="54">
        <f>'Club Growth'!AN84</f>
        <v>0</v>
      </c>
      <c r="P187" s="54">
        <f>'Club Growth'!AO84</f>
        <v>0</v>
      </c>
      <c r="Q187" s="54">
        <f>'Club Growth'!AP84</f>
        <v>0</v>
      </c>
      <c r="R187" s="54">
        <f>'Club Growth'!AQ84</f>
        <v>0</v>
      </c>
      <c r="S187" s="54">
        <f>'Club Growth'!AR84</f>
        <v>0</v>
      </c>
      <c r="T187" s="54">
        <f>'Club Growth'!AS84</f>
        <v>0</v>
      </c>
      <c r="U187" s="54">
        <f>'Club Growth'!AT84</f>
        <v>0</v>
      </c>
      <c r="V187" s="54">
        <f t="shared" si="1"/>
        <v>0</v>
      </c>
    </row>
    <row r="188" spans="1:22" x14ac:dyDescent="0.2">
      <c r="A188" s="46" t="str">
        <f>'Public Relations'!AA9</f>
        <v>Budget</v>
      </c>
      <c r="B188" s="46" t="str">
        <f>'Public Relations'!AB9</f>
        <v>7008-000000</v>
      </c>
      <c r="C188" s="46">
        <f>'Public Relations'!AC9</f>
        <v>601</v>
      </c>
      <c r="D188" s="53" t="str">
        <f>'Public Relations'!AD9</f>
        <v>035</v>
      </c>
      <c r="E188" s="53"/>
      <c r="H188" s="46">
        <f>'Public Relations'!AG9</f>
        <v>110</v>
      </c>
      <c r="I188" s="46" t="str">
        <f>'Public Relations'!AH9</f>
        <v>USD</v>
      </c>
      <c r="J188" s="54">
        <f>'Public Relations'!AI9</f>
        <v>0</v>
      </c>
      <c r="K188" s="54">
        <f>'Public Relations'!AJ9</f>
        <v>267</v>
      </c>
      <c r="L188" s="54">
        <f>'Public Relations'!AK9</f>
        <v>133</v>
      </c>
      <c r="M188" s="54">
        <f>'Public Relations'!AL9</f>
        <v>133</v>
      </c>
      <c r="N188" s="54">
        <f>'Public Relations'!AM9</f>
        <v>133</v>
      </c>
      <c r="O188" s="54">
        <f>'Public Relations'!AN9</f>
        <v>133</v>
      </c>
      <c r="P188" s="54">
        <f>'Public Relations'!AO9</f>
        <v>133</v>
      </c>
      <c r="Q188" s="54">
        <f>'Public Relations'!AP9</f>
        <v>133</v>
      </c>
      <c r="R188" s="54">
        <f>'Public Relations'!AQ9</f>
        <v>133</v>
      </c>
      <c r="S188" s="54">
        <f>'Public Relations'!AR9</f>
        <v>133</v>
      </c>
      <c r="T188" s="54">
        <f>'Public Relations'!AS9</f>
        <v>136</v>
      </c>
      <c r="U188" s="54">
        <f>'Public Relations'!AT9</f>
        <v>0</v>
      </c>
      <c r="V188" s="54">
        <f t="shared" ref="V188:V243" si="2">SUM(J188:U188)</f>
        <v>1467</v>
      </c>
    </row>
    <row r="189" spans="1:22" x14ac:dyDescent="0.2">
      <c r="A189" s="46" t="str">
        <f>'Public Relations'!AA10</f>
        <v>Budget</v>
      </c>
      <c r="B189" s="46" t="str">
        <f>'Public Relations'!AB10</f>
        <v>7012-000000</v>
      </c>
      <c r="C189" s="46">
        <f>'Public Relations'!AC10</f>
        <v>601</v>
      </c>
      <c r="D189" s="53" t="str">
        <f>'Public Relations'!AD10</f>
        <v>035</v>
      </c>
      <c r="E189" s="53"/>
      <c r="H189" s="46">
        <f>'Public Relations'!AG10</f>
        <v>110</v>
      </c>
      <c r="I189" s="46" t="str">
        <f>'Public Relations'!AH10</f>
        <v>USD</v>
      </c>
      <c r="J189" s="54">
        <f>'Public Relations'!AI10</f>
        <v>0</v>
      </c>
      <c r="K189" s="54">
        <f>'Public Relations'!AJ10</f>
        <v>0</v>
      </c>
      <c r="L189" s="54">
        <f>'Public Relations'!AK10</f>
        <v>0</v>
      </c>
      <c r="M189" s="54">
        <f>'Public Relations'!AL10</f>
        <v>0</v>
      </c>
      <c r="N189" s="54">
        <f>'Public Relations'!AM10</f>
        <v>0</v>
      </c>
      <c r="O189" s="54">
        <f>'Public Relations'!AN10</f>
        <v>0</v>
      </c>
      <c r="P189" s="54">
        <f>'Public Relations'!AO10</f>
        <v>0</v>
      </c>
      <c r="Q189" s="54">
        <f>'Public Relations'!AP10</f>
        <v>0</v>
      </c>
      <c r="R189" s="54">
        <f>'Public Relations'!AQ10</f>
        <v>0</v>
      </c>
      <c r="S189" s="54">
        <f>'Public Relations'!AR10</f>
        <v>0</v>
      </c>
      <c r="T189" s="54">
        <f>'Public Relations'!AS10</f>
        <v>0</v>
      </c>
      <c r="U189" s="54">
        <f>'Public Relations'!AT10</f>
        <v>0</v>
      </c>
      <c r="V189" s="54">
        <f t="shared" si="2"/>
        <v>0</v>
      </c>
    </row>
    <row r="190" spans="1:22" x14ac:dyDescent="0.2">
      <c r="A190" s="46" t="str">
        <f>'Public Relations'!AA11</f>
        <v>Budget</v>
      </c>
      <c r="B190" s="46" t="str">
        <f>'Public Relations'!AB11</f>
        <v>7014-000000</v>
      </c>
      <c r="C190" s="46">
        <f>'Public Relations'!AC11</f>
        <v>601</v>
      </c>
      <c r="D190" s="53" t="str">
        <f>'Public Relations'!AD11</f>
        <v>035</v>
      </c>
      <c r="E190" s="53"/>
      <c r="H190" s="46">
        <f>'Public Relations'!AG11</f>
        <v>110</v>
      </c>
      <c r="I190" s="46" t="str">
        <f>'Public Relations'!AH11</f>
        <v>USD</v>
      </c>
      <c r="J190" s="54">
        <f>'Public Relations'!AI11</f>
        <v>0</v>
      </c>
      <c r="K190" s="54">
        <f>'Public Relations'!AJ11</f>
        <v>0</v>
      </c>
      <c r="L190" s="54">
        <f>'Public Relations'!AK11</f>
        <v>0</v>
      </c>
      <c r="M190" s="54">
        <f>'Public Relations'!AL11</f>
        <v>0</v>
      </c>
      <c r="N190" s="54">
        <f>'Public Relations'!AM11</f>
        <v>0</v>
      </c>
      <c r="O190" s="54">
        <f>'Public Relations'!AN11</f>
        <v>0</v>
      </c>
      <c r="P190" s="54">
        <f>'Public Relations'!AO11</f>
        <v>0</v>
      </c>
      <c r="Q190" s="54">
        <f>'Public Relations'!AP11</f>
        <v>0</v>
      </c>
      <c r="R190" s="54">
        <f>'Public Relations'!AQ11</f>
        <v>0</v>
      </c>
      <c r="S190" s="54">
        <f>'Public Relations'!AR11</f>
        <v>0</v>
      </c>
      <c r="T190" s="54">
        <f>'Public Relations'!AS11</f>
        <v>0</v>
      </c>
      <c r="U190" s="54">
        <f>'Public Relations'!AT11</f>
        <v>0</v>
      </c>
      <c r="V190" s="54">
        <f t="shared" si="2"/>
        <v>0</v>
      </c>
    </row>
    <row r="191" spans="1:22" x14ac:dyDescent="0.2">
      <c r="A191" s="46" t="str">
        <f>'Public Relations'!AA12</f>
        <v>Budget</v>
      </c>
      <c r="B191" s="46" t="str">
        <f>'Public Relations'!AB12</f>
        <v>7020-000000</v>
      </c>
      <c r="C191" s="46">
        <f>'Public Relations'!AC12</f>
        <v>601</v>
      </c>
      <c r="D191" s="53" t="str">
        <f>'Public Relations'!AD12</f>
        <v>035</v>
      </c>
      <c r="E191" s="53"/>
      <c r="H191" s="46">
        <f>'Public Relations'!AG12</f>
        <v>110</v>
      </c>
      <c r="I191" s="46" t="str">
        <f>'Public Relations'!AH12</f>
        <v>USD</v>
      </c>
      <c r="J191" s="54">
        <f>'Public Relations'!AI12</f>
        <v>0</v>
      </c>
      <c r="K191" s="54">
        <f>'Public Relations'!AJ12</f>
        <v>0</v>
      </c>
      <c r="L191" s="54">
        <f>'Public Relations'!AK12</f>
        <v>0</v>
      </c>
      <c r="M191" s="54">
        <f>'Public Relations'!AL12</f>
        <v>0</v>
      </c>
      <c r="N191" s="54">
        <f>'Public Relations'!AM12</f>
        <v>0</v>
      </c>
      <c r="O191" s="54">
        <f>'Public Relations'!AN12</f>
        <v>0</v>
      </c>
      <c r="P191" s="54">
        <f>'Public Relations'!AO12</f>
        <v>0</v>
      </c>
      <c r="Q191" s="54">
        <f>'Public Relations'!AP12</f>
        <v>0</v>
      </c>
      <c r="R191" s="54">
        <f>'Public Relations'!AQ12</f>
        <v>0</v>
      </c>
      <c r="S191" s="54">
        <f>'Public Relations'!AR12</f>
        <v>0</v>
      </c>
      <c r="T191" s="54">
        <f>'Public Relations'!AS12</f>
        <v>0</v>
      </c>
      <c r="U191" s="54">
        <f>'Public Relations'!AT12</f>
        <v>0</v>
      </c>
      <c r="V191" s="54">
        <f t="shared" si="2"/>
        <v>0</v>
      </c>
    </row>
    <row r="192" spans="1:22" x14ac:dyDescent="0.2">
      <c r="A192" s="46" t="str">
        <f>'Public Relations'!AA13</f>
        <v>Budget</v>
      </c>
      <c r="B192" s="46" t="str">
        <f>'Public Relations'!AB13</f>
        <v>7024-000000</v>
      </c>
      <c r="C192" s="46">
        <f>'Public Relations'!AC13</f>
        <v>601</v>
      </c>
      <c r="D192" s="53" t="str">
        <f>'Public Relations'!AD13</f>
        <v>035</v>
      </c>
      <c r="E192" s="53"/>
      <c r="H192" s="46">
        <f>'Public Relations'!AG13</f>
        <v>110</v>
      </c>
      <c r="I192" s="46" t="str">
        <f>'Public Relations'!AH13</f>
        <v>USD</v>
      </c>
      <c r="J192" s="54">
        <f>'Public Relations'!AI13</f>
        <v>0</v>
      </c>
      <c r="K192" s="54">
        <f>'Public Relations'!AJ13</f>
        <v>0</v>
      </c>
      <c r="L192" s="54">
        <f>'Public Relations'!AK13</f>
        <v>0</v>
      </c>
      <c r="M192" s="54">
        <f>'Public Relations'!AL13</f>
        <v>0</v>
      </c>
      <c r="N192" s="54">
        <f>'Public Relations'!AM13</f>
        <v>0</v>
      </c>
      <c r="O192" s="54">
        <f>'Public Relations'!AN13</f>
        <v>0</v>
      </c>
      <c r="P192" s="54">
        <f>'Public Relations'!AO13</f>
        <v>0</v>
      </c>
      <c r="Q192" s="54">
        <f>'Public Relations'!AP13</f>
        <v>0</v>
      </c>
      <c r="R192" s="54">
        <f>'Public Relations'!AQ13</f>
        <v>0</v>
      </c>
      <c r="S192" s="54">
        <f>'Public Relations'!AR13</f>
        <v>0</v>
      </c>
      <c r="T192" s="54">
        <f>'Public Relations'!AS13</f>
        <v>0</v>
      </c>
      <c r="U192" s="54">
        <f>'Public Relations'!AT13</f>
        <v>0</v>
      </c>
      <c r="V192" s="54">
        <f t="shared" si="2"/>
        <v>0</v>
      </c>
    </row>
    <row r="193" spans="1:22" x14ac:dyDescent="0.2">
      <c r="A193" s="46" t="str">
        <f>'Public Relations'!AA14</f>
        <v>Budget</v>
      </c>
      <c r="B193" s="46" t="str">
        <f>'Public Relations'!AB14</f>
        <v>7026-000000</v>
      </c>
      <c r="C193" s="46">
        <f>'Public Relations'!AC14</f>
        <v>601</v>
      </c>
      <c r="D193" s="53" t="str">
        <f>'Public Relations'!AD14</f>
        <v>035</v>
      </c>
      <c r="E193" s="53"/>
      <c r="H193" s="46">
        <f>'Public Relations'!AG14</f>
        <v>110</v>
      </c>
      <c r="I193" s="46" t="str">
        <f>'Public Relations'!AH14</f>
        <v>USD</v>
      </c>
      <c r="J193" s="54">
        <f>'Public Relations'!AI14</f>
        <v>46</v>
      </c>
      <c r="K193" s="54">
        <f>'Public Relations'!AJ14</f>
        <v>46</v>
      </c>
      <c r="L193" s="54">
        <f>'Public Relations'!AK14</f>
        <v>46</v>
      </c>
      <c r="M193" s="54">
        <f>'Public Relations'!AL14</f>
        <v>46</v>
      </c>
      <c r="N193" s="54">
        <f>'Public Relations'!AM14</f>
        <v>46</v>
      </c>
      <c r="O193" s="54">
        <f>'Public Relations'!AN14</f>
        <v>46</v>
      </c>
      <c r="P193" s="54">
        <f>'Public Relations'!AO14</f>
        <v>46</v>
      </c>
      <c r="Q193" s="54">
        <f>'Public Relations'!AP14</f>
        <v>46</v>
      </c>
      <c r="R193" s="54">
        <f>'Public Relations'!AQ14</f>
        <v>46</v>
      </c>
      <c r="S193" s="54">
        <f>'Public Relations'!AR14</f>
        <v>46</v>
      </c>
      <c r="T193" s="54">
        <f>'Public Relations'!AS14</f>
        <v>47</v>
      </c>
      <c r="U193" s="54">
        <f>'Public Relations'!AT14</f>
        <v>47</v>
      </c>
      <c r="V193" s="54">
        <f t="shared" si="2"/>
        <v>554</v>
      </c>
    </row>
    <row r="194" spans="1:22" x14ac:dyDescent="0.2">
      <c r="A194" s="46" t="str">
        <f>'Public Relations'!AA15</f>
        <v>Budget</v>
      </c>
      <c r="B194" s="46" t="str">
        <f>'Public Relations'!AB15</f>
        <v>7028-000000</v>
      </c>
      <c r="C194" s="46">
        <f>'Public Relations'!AC15</f>
        <v>601</v>
      </c>
      <c r="D194" s="53" t="str">
        <f>'Public Relations'!AD15</f>
        <v>035</v>
      </c>
      <c r="E194" s="53"/>
      <c r="H194" s="46">
        <f>'Public Relations'!AG15</f>
        <v>110</v>
      </c>
      <c r="I194" s="46" t="str">
        <f>'Public Relations'!AH15</f>
        <v>USD</v>
      </c>
      <c r="J194" s="54">
        <f>'Public Relations'!AI15</f>
        <v>12</v>
      </c>
      <c r="K194" s="54">
        <f>'Public Relations'!AJ15</f>
        <v>12</v>
      </c>
      <c r="L194" s="54">
        <f>'Public Relations'!AK15</f>
        <v>12</v>
      </c>
      <c r="M194" s="54">
        <f>'Public Relations'!AL15</f>
        <v>12</v>
      </c>
      <c r="N194" s="54">
        <f>'Public Relations'!AM15</f>
        <v>12</v>
      </c>
      <c r="O194" s="54">
        <f>'Public Relations'!AN15</f>
        <v>12</v>
      </c>
      <c r="P194" s="54">
        <f>'Public Relations'!AO15</f>
        <v>12</v>
      </c>
      <c r="Q194" s="54">
        <f>'Public Relations'!AP15</f>
        <v>12</v>
      </c>
      <c r="R194" s="54">
        <f>'Public Relations'!AQ15</f>
        <v>12</v>
      </c>
      <c r="S194" s="54">
        <f>'Public Relations'!AR15</f>
        <v>12</v>
      </c>
      <c r="T194" s="54">
        <f>'Public Relations'!AS15</f>
        <v>12</v>
      </c>
      <c r="U194" s="54">
        <f>'Public Relations'!AT15</f>
        <v>12</v>
      </c>
      <c r="V194" s="54">
        <f t="shared" si="2"/>
        <v>144</v>
      </c>
    </row>
    <row r="195" spans="1:22" x14ac:dyDescent="0.2">
      <c r="A195" s="46" t="str">
        <f>'Public Relations'!AA16</f>
        <v>Budget</v>
      </c>
      <c r="B195" s="46" t="str">
        <f>'Public Relations'!AB16</f>
        <v>7042-000000</v>
      </c>
      <c r="C195" s="46">
        <f>'Public Relations'!AC16</f>
        <v>601</v>
      </c>
      <c r="D195" s="53" t="str">
        <f>'Public Relations'!AD16</f>
        <v>035</v>
      </c>
      <c r="E195" s="53"/>
      <c r="H195" s="46">
        <f>'Public Relations'!AG16</f>
        <v>110</v>
      </c>
      <c r="I195" s="46" t="str">
        <f>'Public Relations'!AH16</f>
        <v>USD</v>
      </c>
      <c r="J195" s="54">
        <f>'Public Relations'!AI16</f>
        <v>0</v>
      </c>
      <c r="K195" s="54">
        <f>'Public Relations'!AJ16</f>
        <v>0</v>
      </c>
      <c r="L195" s="54">
        <f>'Public Relations'!AK16</f>
        <v>0</v>
      </c>
      <c r="M195" s="54">
        <f>'Public Relations'!AL16</f>
        <v>0</v>
      </c>
      <c r="N195" s="54">
        <f>'Public Relations'!AM16</f>
        <v>0</v>
      </c>
      <c r="O195" s="54">
        <f>'Public Relations'!AN16</f>
        <v>0</v>
      </c>
      <c r="P195" s="54">
        <f>'Public Relations'!AO16</f>
        <v>0</v>
      </c>
      <c r="Q195" s="54">
        <f>'Public Relations'!AP16</f>
        <v>0</v>
      </c>
      <c r="R195" s="54">
        <f>'Public Relations'!AQ16</f>
        <v>0</v>
      </c>
      <c r="S195" s="54">
        <f>'Public Relations'!AR16</f>
        <v>0</v>
      </c>
      <c r="T195" s="54">
        <f>'Public Relations'!AS16</f>
        <v>0</v>
      </c>
      <c r="U195" s="54">
        <f>'Public Relations'!AT16</f>
        <v>0</v>
      </c>
      <c r="V195" s="54">
        <f t="shared" si="2"/>
        <v>0</v>
      </c>
    </row>
    <row r="196" spans="1:22" x14ac:dyDescent="0.2">
      <c r="A196" s="46" t="str">
        <f>'Public Relations'!AA17</f>
        <v>Budget</v>
      </c>
      <c r="B196" s="46" t="str">
        <f>'Public Relations'!AB17</f>
        <v>7044-000000</v>
      </c>
      <c r="C196" s="46">
        <f>'Public Relations'!AC17</f>
        <v>601</v>
      </c>
      <c r="D196" s="53" t="str">
        <f>'Public Relations'!AD17</f>
        <v>035</v>
      </c>
      <c r="E196" s="53"/>
      <c r="H196" s="46">
        <f>'Public Relations'!AG17</f>
        <v>110</v>
      </c>
      <c r="I196" s="46" t="str">
        <f>'Public Relations'!AH17</f>
        <v>USD</v>
      </c>
      <c r="J196" s="54">
        <f>'Public Relations'!AI17</f>
        <v>0</v>
      </c>
      <c r="K196" s="54">
        <f>'Public Relations'!AJ17</f>
        <v>0</v>
      </c>
      <c r="L196" s="54">
        <f>'Public Relations'!AK17</f>
        <v>0</v>
      </c>
      <c r="M196" s="54">
        <f>'Public Relations'!AL17</f>
        <v>0</v>
      </c>
      <c r="N196" s="54">
        <f>'Public Relations'!AM17</f>
        <v>0</v>
      </c>
      <c r="O196" s="54">
        <f>'Public Relations'!AN17</f>
        <v>0</v>
      </c>
      <c r="P196" s="54">
        <f>'Public Relations'!AO17</f>
        <v>0</v>
      </c>
      <c r="Q196" s="54">
        <f>'Public Relations'!AP17</f>
        <v>0</v>
      </c>
      <c r="R196" s="54">
        <f>'Public Relations'!AQ17</f>
        <v>0</v>
      </c>
      <c r="S196" s="54">
        <f>'Public Relations'!AR17</f>
        <v>0</v>
      </c>
      <c r="T196" s="54">
        <f>'Public Relations'!AS17</f>
        <v>0</v>
      </c>
      <c r="U196" s="54">
        <f>'Public Relations'!AT17</f>
        <v>0</v>
      </c>
      <c r="V196" s="54">
        <f t="shared" si="2"/>
        <v>0</v>
      </c>
    </row>
    <row r="197" spans="1:22" x14ac:dyDescent="0.2">
      <c r="A197" s="46" t="str">
        <f>'Public Relations'!AA18</f>
        <v>Budget</v>
      </c>
      <c r="B197" s="46" t="str">
        <f>'Public Relations'!AB18</f>
        <v>7086-000000</v>
      </c>
      <c r="C197" s="46">
        <f>'Public Relations'!AC18</f>
        <v>601</v>
      </c>
      <c r="D197" s="53" t="str">
        <f>'Public Relations'!AD18</f>
        <v>035</v>
      </c>
      <c r="E197" s="53"/>
      <c r="H197" s="46">
        <f>'Public Relations'!AG18</f>
        <v>110</v>
      </c>
      <c r="I197" s="46" t="str">
        <f>'Public Relations'!AH18</f>
        <v>USD</v>
      </c>
      <c r="J197" s="54">
        <f>'Public Relations'!AI18</f>
        <v>0</v>
      </c>
      <c r="K197" s="54">
        <f>'Public Relations'!AJ18</f>
        <v>0</v>
      </c>
      <c r="L197" s="54">
        <f>'Public Relations'!AK18</f>
        <v>0</v>
      </c>
      <c r="M197" s="54">
        <f>'Public Relations'!AL18</f>
        <v>0</v>
      </c>
      <c r="N197" s="54">
        <f>'Public Relations'!AM18</f>
        <v>0</v>
      </c>
      <c r="O197" s="54">
        <f>'Public Relations'!AN18</f>
        <v>0</v>
      </c>
      <c r="P197" s="54">
        <f>'Public Relations'!AO18</f>
        <v>0</v>
      </c>
      <c r="Q197" s="54">
        <f>'Public Relations'!AP18</f>
        <v>0</v>
      </c>
      <c r="R197" s="54">
        <f>'Public Relations'!AQ18</f>
        <v>0</v>
      </c>
      <c r="S197" s="54">
        <f>'Public Relations'!AR18</f>
        <v>0</v>
      </c>
      <c r="T197" s="54">
        <f>'Public Relations'!AS18</f>
        <v>0</v>
      </c>
      <c r="U197" s="54">
        <f>'Public Relations'!AT18</f>
        <v>0</v>
      </c>
      <c r="V197" s="54">
        <f t="shared" si="2"/>
        <v>0</v>
      </c>
    </row>
    <row r="198" spans="1:22" x14ac:dyDescent="0.2">
      <c r="A198" s="46" t="str">
        <f>'Public Relations'!AA19</f>
        <v>Budget</v>
      </c>
      <c r="B198" s="46" t="str">
        <f>'Public Relations'!AB19</f>
        <v/>
      </c>
      <c r="C198" s="46">
        <f>'Public Relations'!AC19</f>
        <v>601</v>
      </c>
      <c r="D198" s="53" t="str">
        <f>'Public Relations'!AD19</f>
        <v>035</v>
      </c>
      <c r="E198" s="53"/>
      <c r="H198" s="46">
        <f>'Public Relations'!AG19</f>
        <v>110</v>
      </c>
      <c r="I198" s="46" t="str">
        <f>'Public Relations'!AH19</f>
        <v>USD</v>
      </c>
      <c r="J198" s="54">
        <f>'Public Relations'!AI19</f>
        <v>0</v>
      </c>
      <c r="K198" s="54">
        <f>'Public Relations'!AJ19</f>
        <v>0</v>
      </c>
      <c r="L198" s="54">
        <f>'Public Relations'!AK19</f>
        <v>0</v>
      </c>
      <c r="M198" s="54">
        <f>'Public Relations'!AL19</f>
        <v>0</v>
      </c>
      <c r="N198" s="54">
        <f>'Public Relations'!AM19</f>
        <v>0</v>
      </c>
      <c r="O198" s="54">
        <f>'Public Relations'!AN19</f>
        <v>0</v>
      </c>
      <c r="P198" s="54">
        <f>'Public Relations'!AO19</f>
        <v>0</v>
      </c>
      <c r="Q198" s="54">
        <f>'Public Relations'!AP19</f>
        <v>0</v>
      </c>
      <c r="R198" s="54">
        <f>'Public Relations'!AQ19</f>
        <v>0</v>
      </c>
      <c r="S198" s="54">
        <f>'Public Relations'!AR19</f>
        <v>0</v>
      </c>
      <c r="T198" s="54">
        <f>'Public Relations'!AS19</f>
        <v>0</v>
      </c>
      <c r="U198" s="54">
        <f>'Public Relations'!AT19</f>
        <v>0</v>
      </c>
      <c r="V198" s="54">
        <f t="shared" si="2"/>
        <v>0</v>
      </c>
    </row>
    <row r="199" spans="1:22" x14ac:dyDescent="0.2">
      <c r="A199" s="46" t="str">
        <f>'Public Relations'!AA20</f>
        <v>Budget</v>
      </c>
      <c r="B199" s="46" t="str">
        <f>'Public Relations'!AB20</f>
        <v/>
      </c>
      <c r="C199" s="46">
        <f>'Public Relations'!AC20</f>
        <v>601</v>
      </c>
      <c r="D199" s="53" t="str">
        <f>'Public Relations'!AD20</f>
        <v>035</v>
      </c>
      <c r="E199" s="53"/>
      <c r="H199" s="46">
        <f>'Public Relations'!AG20</f>
        <v>110</v>
      </c>
      <c r="I199" s="46" t="str">
        <f>'Public Relations'!AH20</f>
        <v>USD</v>
      </c>
      <c r="J199" s="54">
        <f>'Public Relations'!AI20</f>
        <v>0</v>
      </c>
      <c r="K199" s="54">
        <f>'Public Relations'!AJ20</f>
        <v>0</v>
      </c>
      <c r="L199" s="54">
        <f>'Public Relations'!AK20</f>
        <v>0</v>
      </c>
      <c r="M199" s="54">
        <f>'Public Relations'!AL20</f>
        <v>0</v>
      </c>
      <c r="N199" s="54">
        <f>'Public Relations'!AM20</f>
        <v>0</v>
      </c>
      <c r="O199" s="54">
        <f>'Public Relations'!AN20</f>
        <v>0</v>
      </c>
      <c r="P199" s="54">
        <f>'Public Relations'!AO20</f>
        <v>0</v>
      </c>
      <c r="Q199" s="54">
        <f>'Public Relations'!AP20</f>
        <v>0</v>
      </c>
      <c r="R199" s="54">
        <f>'Public Relations'!AQ20</f>
        <v>0</v>
      </c>
      <c r="S199" s="54">
        <f>'Public Relations'!AR20</f>
        <v>0</v>
      </c>
      <c r="T199" s="54">
        <f>'Public Relations'!AS20</f>
        <v>0</v>
      </c>
      <c r="U199" s="54">
        <f>'Public Relations'!AT20</f>
        <v>0</v>
      </c>
      <c r="V199" s="54">
        <f t="shared" si="2"/>
        <v>0</v>
      </c>
    </row>
    <row r="200" spans="1:22" x14ac:dyDescent="0.2">
      <c r="A200" s="46" t="str">
        <f>'Public Relations'!AA21</f>
        <v>Budget</v>
      </c>
      <c r="B200" s="46" t="str">
        <f>'Public Relations'!AB21</f>
        <v/>
      </c>
      <c r="C200" s="46">
        <f>'Public Relations'!AC21</f>
        <v>601</v>
      </c>
      <c r="D200" s="53" t="str">
        <f>'Public Relations'!AD21</f>
        <v>035</v>
      </c>
      <c r="E200" s="53"/>
      <c r="H200" s="46">
        <f>'Public Relations'!AG21</f>
        <v>110</v>
      </c>
      <c r="I200" s="46" t="str">
        <f>'Public Relations'!AH21</f>
        <v>USD</v>
      </c>
      <c r="J200" s="54">
        <f>'Public Relations'!AI21</f>
        <v>0</v>
      </c>
      <c r="K200" s="54">
        <f>'Public Relations'!AJ21</f>
        <v>0</v>
      </c>
      <c r="L200" s="54">
        <f>'Public Relations'!AK21</f>
        <v>0</v>
      </c>
      <c r="M200" s="54">
        <f>'Public Relations'!AL21</f>
        <v>0</v>
      </c>
      <c r="N200" s="54">
        <f>'Public Relations'!AM21</f>
        <v>0</v>
      </c>
      <c r="O200" s="54">
        <f>'Public Relations'!AN21</f>
        <v>0</v>
      </c>
      <c r="P200" s="54">
        <f>'Public Relations'!AO21</f>
        <v>0</v>
      </c>
      <c r="Q200" s="54">
        <f>'Public Relations'!AP21</f>
        <v>0</v>
      </c>
      <c r="R200" s="54">
        <f>'Public Relations'!AQ21</f>
        <v>0</v>
      </c>
      <c r="S200" s="54">
        <f>'Public Relations'!AR21</f>
        <v>0</v>
      </c>
      <c r="T200" s="54">
        <f>'Public Relations'!AS21</f>
        <v>0</v>
      </c>
      <c r="U200" s="54">
        <f>'Public Relations'!AT21</f>
        <v>0</v>
      </c>
      <c r="V200" s="54">
        <f t="shared" si="2"/>
        <v>0</v>
      </c>
    </row>
    <row r="201" spans="1:22" x14ac:dyDescent="0.2">
      <c r="A201" s="46" t="str">
        <f>'Public Relations'!AA22</f>
        <v>Budget</v>
      </c>
      <c r="B201" s="46" t="str">
        <f>'Public Relations'!AB22</f>
        <v/>
      </c>
      <c r="C201" s="46">
        <f>'Public Relations'!AC22</f>
        <v>601</v>
      </c>
      <c r="D201" s="53" t="str">
        <f>'Public Relations'!AD22</f>
        <v>035</v>
      </c>
      <c r="E201" s="53"/>
      <c r="H201" s="46">
        <f>'Public Relations'!AG22</f>
        <v>110</v>
      </c>
      <c r="I201" s="46" t="str">
        <f>'Public Relations'!AH22</f>
        <v>USD</v>
      </c>
      <c r="J201" s="54">
        <f>'Public Relations'!AI22</f>
        <v>0</v>
      </c>
      <c r="K201" s="54">
        <f>'Public Relations'!AJ22</f>
        <v>0</v>
      </c>
      <c r="L201" s="54">
        <f>'Public Relations'!AK22</f>
        <v>0</v>
      </c>
      <c r="M201" s="54">
        <f>'Public Relations'!AL22</f>
        <v>0</v>
      </c>
      <c r="N201" s="54">
        <f>'Public Relations'!AM22</f>
        <v>0</v>
      </c>
      <c r="O201" s="54">
        <f>'Public Relations'!AN22</f>
        <v>0</v>
      </c>
      <c r="P201" s="54">
        <f>'Public Relations'!AO22</f>
        <v>0</v>
      </c>
      <c r="Q201" s="54">
        <f>'Public Relations'!AP22</f>
        <v>0</v>
      </c>
      <c r="R201" s="54">
        <f>'Public Relations'!AQ22</f>
        <v>0</v>
      </c>
      <c r="S201" s="54">
        <f>'Public Relations'!AR22</f>
        <v>0</v>
      </c>
      <c r="T201" s="54">
        <f>'Public Relations'!AS22</f>
        <v>0</v>
      </c>
      <c r="U201" s="54">
        <f>'Public Relations'!AT22</f>
        <v>0</v>
      </c>
      <c r="V201" s="54">
        <f t="shared" si="2"/>
        <v>0</v>
      </c>
    </row>
    <row r="202" spans="1:22" x14ac:dyDescent="0.2">
      <c r="A202" s="46" t="str">
        <f>'Public Relations'!AA23</f>
        <v>Budget</v>
      </c>
      <c r="B202" s="46" t="str">
        <f>'Public Relations'!AB23</f>
        <v/>
      </c>
      <c r="C202" s="46">
        <f>'Public Relations'!AC23</f>
        <v>601</v>
      </c>
      <c r="D202" s="53" t="str">
        <f>'Public Relations'!AD23</f>
        <v>035</v>
      </c>
      <c r="E202" s="53"/>
      <c r="H202" s="46">
        <f>'Public Relations'!AG23</f>
        <v>110</v>
      </c>
      <c r="I202" s="46" t="str">
        <f>'Public Relations'!AH23</f>
        <v>USD</v>
      </c>
      <c r="J202" s="54">
        <f>'Public Relations'!AI23</f>
        <v>0</v>
      </c>
      <c r="K202" s="54">
        <f>'Public Relations'!AJ23</f>
        <v>0</v>
      </c>
      <c r="L202" s="54">
        <f>'Public Relations'!AK23</f>
        <v>0</v>
      </c>
      <c r="M202" s="54">
        <f>'Public Relations'!AL23</f>
        <v>0</v>
      </c>
      <c r="N202" s="54">
        <f>'Public Relations'!AM23</f>
        <v>0</v>
      </c>
      <c r="O202" s="54">
        <f>'Public Relations'!AN23</f>
        <v>0</v>
      </c>
      <c r="P202" s="54">
        <f>'Public Relations'!AO23</f>
        <v>0</v>
      </c>
      <c r="Q202" s="54">
        <f>'Public Relations'!AP23</f>
        <v>0</v>
      </c>
      <c r="R202" s="54">
        <f>'Public Relations'!AQ23</f>
        <v>0</v>
      </c>
      <c r="S202" s="54">
        <f>'Public Relations'!AR23</f>
        <v>0</v>
      </c>
      <c r="T202" s="54">
        <f>'Public Relations'!AS23</f>
        <v>0</v>
      </c>
      <c r="U202" s="54">
        <f>'Public Relations'!AT23</f>
        <v>0</v>
      </c>
      <c r="V202" s="54">
        <f t="shared" si="2"/>
        <v>0</v>
      </c>
    </row>
    <row r="203" spans="1:22" x14ac:dyDescent="0.2">
      <c r="A203" s="46" t="str">
        <f>'Public Relations'!AA24</f>
        <v>Budget</v>
      </c>
      <c r="B203" s="46" t="str">
        <f>'Public Relations'!AB24</f>
        <v/>
      </c>
      <c r="C203" s="46">
        <f>'Public Relations'!AC24</f>
        <v>601</v>
      </c>
      <c r="D203" s="53" t="str">
        <f>'Public Relations'!AD24</f>
        <v>035</v>
      </c>
      <c r="E203" s="53"/>
      <c r="H203" s="46">
        <f>'Public Relations'!AG24</f>
        <v>110</v>
      </c>
      <c r="I203" s="46" t="str">
        <f>'Public Relations'!AH24</f>
        <v>USD</v>
      </c>
      <c r="J203" s="54">
        <f>'Public Relations'!AI24</f>
        <v>0</v>
      </c>
      <c r="K203" s="54">
        <f>'Public Relations'!AJ24</f>
        <v>0</v>
      </c>
      <c r="L203" s="54">
        <f>'Public Relations'!AK24</f>
        <v>0</v>
      </c>
      <c r="M203" s="54">
        <f>'Public Relations'!AL24</f>
        <v>0</v>
      </c>
      <c r="N203" s="54">
        <f>'Public Relations'!AM24</f>
        <v>0</v>
      </c>
      <c r="O203" s="54">
        <f>'Public Relations'!AN24</f>
        <v>0</v>
      </c>
      <c r="P203" s="54">
        <f>'Public Relations'!AO24</f>
        <v>0</v>
      </c>
      <c r="Q203" s="54">
        <f>'Public Relations'!AP24</f>
        <v>0</v>
      </c>
      <c r="R203" s="54">
        <f>'Public Relations'!AQ24</f>
        <v>0</v>
      </c>
      <c r="S203" s="54">
        <f>'Public Relations'!AR24</f>
        <v>0</v>
      </c>
      <c r="T203" s="54">
        <f>'Public Relations'!AS24</f>
        <v>0</v>
      </c>
      <c r="U203" s="54">
        <f>'Public Relations'!AT24</f>
        <v>0</v>
      </c>
      <c r="V203" s="54">
        <f t="shared" si="2"/>
        <v>0</v>
      </c>
    </row>
    <row r="204" spans="1:22" x14ac:dyDescent="0.2">
      <c r="A204" s="46" t="str">
        <f>'Public Relations'!AA25</f>
        <v>Budget</v>
      </c>
      <c r="B204" s="46" t="str">
        <f>'Public Relations'!AB25</f>
        <v/>
      </c>
      <c r="C204" s="46">
        <f>'Public Relations'!AC25</f>
        <v>601</v>
      </c>
      <c r="D204" s="53" t="str">
        <f>'Public Relations'!AD25</f>
        <v>035</v>
      </c>
      <c r="E204" s="53"/>
      <c r="H204" s="46">
        <f>'Public Relations'!AG25</f>
        <v>110</v>
      </c>
      <c r="I204" s="46" t="str">
        <f>'Public Relations'!AH25</f>
        <v>USD</v>
      </c>
      <c r="J204" s="54">
        <f>'Public Relations'!AI25</f>
        <v>0</v>
      </c>
      <c r="K204" s="54">
        <f>'Public Relations'!AJ25</f>
        <v>0</v>
      </c>
      <c r="L204" s="54">
        <f>'Public Relations'!AK25</f>
        <v>0</v>
      </c>
      <c r="M204" s="54">
        <f>'Public Relations'!AL25</f>
        <v>0</v>
      </c>
      <c r="N204" s="54">
        <f>'Public Relations'!AM25</f>
        <v>0</v>
      </c>
      <c r="O204" s="54">
        <f>'Public Relations'!AN25</f>
        <v>0</v>
      </c>
      <c r="P204" s="54">
        <f>'Public Relations'!AO25</f>
        <v>0</v>
      </c>
      <c r="Q204" s="54">
        <f>'Public Relations'!AP25</f>
        <v>0</v>
      </c>
      <c r="R204" s="54">
        <f>'Public Relations'!AQ25</f>
        <v>0</v>
      </c>
      <c r="S204" s="54">
        <f>'Public Relations'!AR25</f>
        <v>0</v>
      </c>
      <c r="T204" s="54">
        <f>'Public Relations'!AS25</f>
        <v>0</v>
      </c>
      <c r="U204" s="54">
        <f>'Public Relations'!AT25</f>
        <v>0</v>
      </c>
      <c r="V204" s="54">
        <f t="shared" si="2"/>
        <v>0</v>
      </c>
    </row>
    <row r="205" spans="1:22" x14ac:dyDescent="0.2">
      <c r="A205" s="46" t="str">
        <f>'Public Relations'!AA26</f>
        <v>Budget</v>
      </c>
      <c r="B205" s="46" t="str">
        <f>'Public Relations'!AB26</f>
        <v/>
      </c>
      <c r="C205" s="46">
        <f>'Public Relations'!AC26</f>
        <v>601</v>
      </c>
      <c r="D205" s="53" t="str">
        <f>'Public Relations'!AD26</f>
        <v>035</v>
      </c>
      <c r="E205" s="53"/>
      <c r="H205" s="46">
        <f>'Public Relations'!AG26</f>
        <v>110</v>
      </c>
      <c r="I205" s="46" t="str">
        <f>'Public Relations'!AH26</f>
        <v>USD</v>
      </c>
      <c r="J205" s="54">
        <f>'Public Relations'!AI26</f>
        <v>0</v>
      </c>
      <c r="K205" s="54">
        <f>'Public Relations'!AJ26</f>
        <v>0</v>
      </c>
      <c r="L205" s="54">
        <f>'Public Relations'!AK26</f>
        <v>0</v>
      </c>
      <c r="M205" s="54">
        <f>'Public Relations'!AL26</f>
        <v>0</v>
      </c>
      <c r="N205" s="54">
        <f>'Public Relations'!AM26</f>
        <v>0</v>
      </c>
      <c r="O205" s="54">
        <f>'Public Relations'!AN26</f>
        <v>0</v>
      </c>
      <c r="P205" s="54">
        <f>'Public Relations'!AO26</f>
        <v>0</v>
      </c>
      <c r="Q205" s="54">
        <f>'Public Relations'!AP26</f>
        <v>0</v>
      </c>
      <c r="R205" s="54">
        <f>'Public Relations'!AQ26</f>
        <v>0</v>
      </c>
      <c r="S205" s="54">
        <f>'Public Relations'!AR26</f>
        <v>0</v>
      </c>
      <c r="T205" s="54">
        <f>'Public Relations'!AS26</f>
        <v>0</v>
      </c>
      <c r="U205" s="54">
        <f>'Public Relations'!AT26</f>
        <v>0</v>
      </c>
      <c r="V205" s="54">
        <f t="shared" si="2"/>
        <v>0</v>
      </c>
    </row>
    <row r="206" spans="1:22" x14ac:dyDescent="0.2">
      <c r="A206" s="46" t="str">
        <f>'Public Relations'!AA27</f>
        <v>Budget</v>
      </c>
      <c r="B206" s="46" t="str">
        <f>'Public Relations'!AB27</f>
        <v/>
      </c>
      <c r="C206" s="46">
        <f>'Public Relations'!AC27</f>
        <v>601</v>
      </c>
      <c r="D206" s="53" t="str">
        <f>'Public Relations'!AD27</f>
        <v>035</v>
      </c>
      <c r="E206" s="53"/>
      <c r="H206" s="46">
        <f>'Public Relations'!AG27</f>
        <v>110</v>
      </c>
      <c r="I206" s="46" t="str">
        <f>'Public Relations'!AH27</f>
        <v>USD</v>
      </c>
      <c r="J206" s="54">
        <f>'Public Relations'!AI27</f>
        <v>0</v>
      </c>
      <c r="K206" s="54">
        <f>'Public Relations'!AJ27</f>
        <v>0</v>
      </c>
      <c r="L206" s="54">
        <f>'Public Relations'!AK27</f>
        <v>0</v>
      </c>
      <c r="M206" s="54">
        <f>'Public Relations'!AL27</f>
        <v>0</v>
      </c>
      <c r="N206" s="54">
        <f>'Public Relations'!AM27</f>
        <v>0</v>
      </c>
      <c r="O206" s="54">
        <f>'Public Relations'!AN27</f>
        <v>0</v>
      </c>
      <c r="P206" s="54">
        <f>'Public Relations'!AO27</f>
        <v>0</v>
      </c>
      <c r="Q206" s="54">
        <f>'Public Relations'!AP27</f>
        <v>0</v>
      </c>
      <c r="R206" s="54">
        <f>'Public Relations'!AQ27</f>
        <v>0</v>
      </c>
      <c r="S206" s="54">
        <f>'Public Relations'!AR27</f>
        <v>0</v>
      </c>
      <c r="T206" s="54">
        <f>'Public Relations'!AS27</f>
        <v>0</v>
      </c>
      <c r="U206" s="54">
        <f>'Public Relations'!AT27</f>
        <v>0</v>
      </c>
      <c r="V206" s="54">
        <f t="shared" si="2"/>
        <v>0</v>
      </c>
    </row>
    <row r="207" spans="1:22" x14ac:dyDescent="0.2">
      <c r="A207" s="46" t="str">
        <f>'Public Relations'!AA28</f>
        <v>Budget</v>
      </c>
      <c r="B207" s="46" t="str">
        <f>'Public Relations'!AB28</f>
        <v/>
      </c>
      <c r="C207" s="46">
        <f>'Public Relations'!AC28</f>
        <v>601</v>
      </c>
      <c r="D207" s="53" t="str">
        <f>'Public Relations'!AD28</f>
        <v>035</v>
      </c>
      <c r="E207" s="53"/>
      <c r="H207" s="46">
        <f>'Public Relations'!AG28</f>
        <v>110</v>
      </c>
      <c r="I207" s="46" t="str">
        <f>'Public Relations'!AH28</f>
        <v>USD</v>
      </c>
      <c r="J207" s="54">
        <f>'Public Relations'!AI28</f>
        <v>0</v>
      </c>
      <c r="K207" s="54">
        <f>'Public Relations'!AJ28</f>
        <v>0</v>
      </c>
      <c r="L207" s="54">
        <f>'Public Relations'!AK28</f>
        <v>0</v>
      </c>
      <c r="M207" s="54">
        <f>'Public Relations'!AL28</f>
        <v>0</v>
      </c>
      <c r="N207" s="54">
        <f>'Public Relations'!AM28</f>
        <v>0</v>
      </c>
      <c r="O207" s="54">
        <f>'Public Relations'!AN28</f>
        <v>0</v>
      </c>
      <c r="P207" s="54">
        <f>'Public Relations'!AO28</f>
        <v>0</v>
      </c>
      <c r="Q207" s="54">
        <f>'Public Relations'!AP28</f>
        <v>0</v>
      </c>
      <c r="R207" s="54">
        <f>'Public Relations'!AQ28</f>
        <v>0</v>
      </c>
      <c r="S207" s="54">
        <f>'Public Relations'!AR28</f>
        <v>0</v>
      </c>
      <c r="T207" s="54">
        <f>'Public Relations'!AS28</f>
        <v>0</v>
      </c>
      <c r="U207" s="54">
        <f>'Public Relations'!AT28</f>
        <v>0</v>
      </c>
      <c r="V207" s="54">
        <f>SUM(J207:U207)</f>
        <v>0</v>
      </c>
    </row>
    <row r="208" spans="1:22" x14ac:dyDescent="0.2">
      <c r="A208" s="46" t="str">
        <f>'Education and Training'!AA9</f>
        <v>Budget</v>
      </c>
      <c r="B208" s="46" t="str">
        <f>'Education and Training'!AB9</f>
        <v>6025-000000</v>
      </c>
      <c r="C208" s="46">
        <f>'Education and Training'!AC9</f>
        <v>700</v>
      </c>
      <c r="D208" s="53" t="str">
        <f>'Education and Training'!AD9</f>
        <v>035</v>
      </c>
      <c r="E208" s="53" t="str">
        <f>'Education and Training'!AE9</f>
        <v>R100</v>
      </c>
      <c r="H208" s="46">
        <f>'Education and Training'!AG9</f>
        <v>110</v>
      </c>
      <c r="I208" s="46">
        <f>'Education and Training'!AH9</f>
        <v>0</v>
      </c>
      <c r="J208" s="54">
        <f>'Education and Training'!AI9</f>
        <v>0</v>
      </c>
      <c r="K208" s="54">
        <f>'Education and Training'!AJ9</f>
        <v>0</v>
      </c>
      <c r="L208" s="54">
        <f>'Education and Training'!AK9</f>
        <v>0</v>
      </c>
      <c r="M208" s="54">
        <f>'Education and Training'!AL9</f>
        <v>0</v>
      </c>
      <c r="N208" s="54">
        <f>'Education and Training'!AM9</f>
        <v>0</v>
      </c>
      <c r="O208" s="54">
        <f>'Education and Training'!AN9</f>
        <v>0</v>
      </c>
      <c r="P208" s="54">
        <f>'Education and Training'!AO9</f>
        <v>0</v>
      </c>
      <c r="Q208" s="54">
        <f>'Education and Training'!AP9</f>
        <v>0</v>
      </c>
      <c r="R208" s="54">
        <f>'Education and Training'!AQ9</f>
        <v>0</v>
      </c>
      <c r="S208" s="54">
        <f>'Education and Training'!AR9</f>
        <v>0</v>
      </c>
      <c r="T208" s="54">
        <f>'Education and Training'!AS9</f>
        <v>0</v>
      </c>
      <c r="U208" s="54">
        <f>'Education and Training'!AT9</f>
        <v>0</v>
      </c>
      <c r="V208" s="54">
        <f t="shared" ref="V208:V222" si="3">SUM(J208:U208)</f>
        <v>0</v>
      </c>
    </row>
    <row r="209" spans="1:22" x14ac:dyDescent="0.2">
      <c r="A209" s="46" t="str">
        <f>'Education and Training'!AA10</f>
        <v>Budget</v>
      </c>
      <c r="B209" s="46" t="str">
        <f>'Education and Training'!AB10</f>
        <v>6025-000000</v>
      </c>
      <c r="C209" s="46">
        <f>'Education and Training'!AC10</f>
        <v>700</v>
      </c>
      <c r="D209" s="53" t="str">
        <f>'Education and Training'!AD10</f>
        <v>035</v>
      </c>
      <c r="E209" s="53" t="str">
        <f>'Education and Training'!AE10</f>
        <v>R200</v>
      </c>
      <c r="H209" s="46">
        <f>'Education and Training'!AG10</f>
        <v>110</v>
      </c>
      <c r="I209" s="46">
        <f>'Education and Training'!AH10</f>
        <v>0</v>
      </c>
      <c r="J209" s="54">
        <f>'Education and Training'!AI10</f>
        <v>0</v>
      </c>
      <c r="K209" s="54">
        <f>'Education and Training'!AJ10</f>
        <v>0</v>
      </c>
      <c r="L209" s="54">
        <f>'Education and Training'!AK10</f>
        <v>0</v>
      </c>
      <c r="M209" s="54">
        <f>'Education and Training'!AL10</f>
        <v>0</v>
      </c>
      <c r="N209" s="54">
        <f>'Education and Training'!AM10</f>
        <v>0</v>
      </c>
      <c r="O209" s="54">
        <f>'Education and Training'!AN10</f>
        <v>0</v>
      </c>
      <c r="P209" s="54">
        <f>'Education and Training'!AO10</f>
        <v>0</v>
      </c>
      <c r="Q209" s="54">
        <f>'Education and Training'!AP10</f>
        <v>0</v>
      </c>
      <c r="R209" s="54">
        <f>'Education and Training'!AQ10</f>
        <v>0</v>
      </c>
      <c r="S209" s="54">
        <f>'Education and Training'!AR10</f>
        <v>0</v>
      </c>
      <c r="T209" s="54">
        <f>'Education and Training'!AS10</f>
        <v>0</v>
      </c>
      <c r="U209" s="54">
        <f>'Education and Training'!AT10</f>
        <v>0</v>
      </c>
      <c r="V209" s="54">
        <f t="shared" si="3"/>
        <v>0</v>
      </c>
    </row>
    <row r="210" spans="1:22" x14ac:dyDescent="0.2">
      <c r="A210" s="46" t="str">
        <f>'Education and Training'!AA11</f>
        <v>Budget</v>
      </c>
      <c r="B210" s="46" t="str">
        <f>'Education and Training'!AB11</f>
        <v>6025-000000</v>
      </c>
      <c r="C210" s="46">
        <f>'Education and Training'!AC11</f>
        <v>700</v>
      </c>
      <c r="D210" s="53" t="str">
        <f>'Education and Training'!AD11</f>
        <v>035</v>
      </c>
      <c r="E210" s="53" t="str">
        <f>'Education and Training'!AE11</f>
        <v>R300</v>
      </c>
      <c r="H210" s="46">
        <f>'Education and Training'!AG11</f>
        <v>110</v>
      </c>
      <c r="I210" s="46">
        <f>'Education and Training'!AH11</f>
        <v>0</v>
      </c>
      <c r="J210" s="54">
        <f>'Education and Training'!AI11</f>
        <v>0</v>
      </c>
      <c r="K210" s="54">
        <f>'Education and Training'!AJ11</f>
        <v>0</v>
      </c>
      <c r="L210" s="54">
        <f>'Education and Training'!AK11</f>
        <v>0</v>
      </c>
      <c r="M210" s="54">
        <f>'Education and Training'!AL11</f>
        <v>0</v>
      </c>
      <c r="N210" s="54">
        <f>'Education and Training'!AM11</f>
        <v>0</v>
      </c>
      <c r="O210" s="54">
        <f>'Education and Training'!AN11</f>
        <v>0</v>
      </c>
      <c r="P210" s="54">
        <f>'Education and Training'!AO11</f>
        <v>0</v>
      </c>
      <c r="Q210" s="54">
        <f>'Education and Training'!AP11</f>
        <v>0</v>
      </c>
      <c r="R210" s="54">
        <f>'Education and Training'!AQ11</f>
        <v>0</v>
      </c>
      <c r="S210" s="54">
        <f>'Education and Training'!AR11</f>
        <v>0</v>
      </c>
      <c r="T210" s="54">
        <f>'Education and Training'!AS11</f>
        <v>0</v>
      </c>
      <c r="U210" s="54">
        <f>'Education and Training'!AT11</f>
        <v>0</v>
      </c>
      <c r="V210" s="54">
        <f t="shared" si="3"/>
        <v>0</v>
      </c>
    </row>
    <row r="211" spans="1:22" x14ac:dyDescent="0.2">
      <c r="A211" s="46" t="str">
        <f>'Education and Training'!AA12</f>
        <v>Budget</v>
      </c>
      <c r="B211" s="46" t="str">
        <f>'Education and Training'!AB12</f>
        <v>6025-000000</v>
      </c>
      <c r="C211" s="46">
        <f>'Education and Training'!AC12</f>
        <v>700</v>
      </c>
      <c r="D211" s="53" t="str">
        <f>'Education and Training'!AD12</f>
        <v>035</v>
      </c>
      <c r="E211" s="53" t="str">
        <f>'Education and Training'!AE12</f>
        <v>R400</v>
      </c>
      <c r="H211" s="46">
        <f>'Education and Training'!AG12</f>
        <v>110</v>
      </c>
      <c r="I211" s="46">
        <f>'Education and Training'!AH12</f>
        <v>0</v>
      </c>
      <c r="J211" s="54">
        <f>'Education and Training'!AI12</f>
        <v>0</v>
      </c>
      <c r="K211" s="54">
        <f>'Education and Training'!AJ12</f>
        <v>0</v>
      </c>
      <c r="L211" s="54">
        <f>'Education and Training'!AK12</f>
        <v>0</v>
      </c>
      <c r="M211" s="54">
        <f>'Education and Training'!AL12</f>
        <v>0</v>
      </c>
      <c r="N211" s="54">
        <f>'Education and Training'!AM12</f>
        <v>2000</v>
      </c>
      <c r="O211" s="54">
        <f>'Education and Training'!AN12</f>
        <v>0</v>
      </c>
      <c r="P211" s="54">
        <f>'Education and Training'!AO12</f>
        <v>0</v>
      </c>
      <c r="Q211" s="54">
        <f>'Education and Training'!AP12</f>
        <v>0</v>
      </c>
      <c r="R211" s="54">
        <f>'Education and Training'!AQ12</f>
        <v>0</v>
      </c>
      <c r="S211" s="54">
        <f>'Education and Training'!AR12</f>
        <v>0</v>
      </c>
      <c r="T211" s="54">
        <f>'Education and Training'!AS12</f>
        <v>0</v>
      </c>
      <c r="U211" s="54">
        <f>'Education and Training'!AT12</f>
        <v>0</v>
      </c>
      <c r="V211" s="54">
        <f t="shared" si="3"/>
        <v>2000</v>
      </c>
    </row>
    <row r="212" spans="1:22" x14ac:dyDescent="0.2">
      <c r="A212" s="46" t="str">
        <f>'Education and Training'!AA13</f>
        <v>Budget</v>
      </c>
      <c r="B212" s="46" t="str">
        <f>'Education and Training'!AB13</f>
        <v>6025-000000</v>
      </c>
      <c r="C212" s="46">
        <f>'Education and Training'!AC13</f>
        <v>700</v>
      </c>
      <c r="D212" s="53" t="str">
        <f>'Education and Training'!AD13</f>
        <v>035</v>
      </c>
      <c r="E212" s="53" t="str">
        <f>'Education and Training'!AE13</f>
        <v>R500</v>
      </c>
      <c r="H212" s="46">
        <f>'Education and Training'!AG13</f>
        <v>110</v>
      </c>
      <c r="I212" s="46">
        <f>'Education and Training'!AH13</f>
        <v>0</v>
      </c>
      <c r="J212" s="54">
        <f>'Education and Training'!AI13</f>
        <v>0</v>
      </c>
      <c r="K212" s="54">
        <f>'Education and Training'!AJ13</f>
        <v>0</v>
      </c>
      <c r="L212" s="54">
        <f>'Education and Training'!AK13</f>
        <v>0</v>
      </c>
      <c r="M212" s="54">
        <f>'Education and Training'!AL13</f>
        <v>0</v>
      </c>
      <c r="N212" s="54">
        <f>'Education and Training'!AM13</f>
        <v>0</v>
      </c>
      <c r="O212" s="54">
        <f>'Education and Training'!AN13</f>
        <v>0</v>
      </c>
      <c r="P212" s="54">
        <f>'Education and Training'!AO13</f>
        <v>0</v>
      </c>
      <c r="Q212" s="54">
        <f>'Education and Training'!AP13</f>
        <v>0</v>
      </c>
      <c r="R212" s="54">
        <f>'Education and Training'!AQ13</f>
        <v>0</v>
      </c>
      <c r="S212" s="54">
        <f>'Education and Training'!AR13</f>
        <v>0</v>
      </c>
      <c r="T212" s="54">
        <f>'Education and Training'!AS13</f>
        <v>0</v>
      </c>
      <c r="U212" s="54">
        <f>'Education and Training'!AT13</f>
        <v>0</v>
      </c>
      <c r="V212" s="54">
        <f t="shared" si="3"/>
        <v>0</v>
      </c>
    </row>
    <row r="213" spans="1:22" x14ac:dyDescent="0.2">
      <c r="A213" s="46" t="str">
        <f>'Education and Training'!AA14</f>
        <v>Budget</v>
      </c>
      <c r="B213" s="46" t="str">
        <f>'Education and Training'!AB14</f>
        <v>6025-000000</v>
      </c>
      <c r="C213" s="46">
        <f>'Education and Training'!AC14</f>
        <v>700</v>
      </c>
      <c r="D213" s="53" t="str">
        <f>'Education and Training'!AD14</f>
        <v>035</v>
      </c>
      <c r="E213" s="53" t="str">
        <f>'Education and Training'!AE14</f>
        <v>R600</v>
      </c>
      <c r="H213" s="46">
        <f>'Education and Training'!AG14</f>
        <v>110</v>
      </c>
      <c r="I213" s="46">
        <f>'Education and Training'!AH14</f>
        <v>0</v>
      </c>
      <c r="J213" s="54">
        <f>'Education and Training'!AI14</f>
        <v>0</v>
      </c>
      <c r="K213" s="54">
        <f>'Education and Training'!AJ14</f>
        <v>0</v>
      </c>
      <c r="L213" s="54">
        <f>'Education and Training'!AK14</f>
        <v>0</v>
      </c>
      <c r="M213" s="54">
        <f>'Education and Training'!AL14</f>
        <v>0</v>
      </c>
      <c r="N213" s="54">
        <f>'Education and Training'!AM14</f>
        <v>0</v>
      </c>
      <c r="O213" s="54">
        <f>'Education and Training'!AN14</f>
        <v>0</v>
      </c>
      <c r="P213" s="54">
        <f>'Education and Training'!AO14</f>
        <v>0</v>
      </c>
      <c r="Q213" s="54">
        <f>'Education and Training'!AP14</f>
        <v>0</v>
      </c>
      <c r="R213" s="54">
        <f>'Education and Training'!AQ14</f>
        <v>0</v>
      </c>
      <c r="S213" s="54">
        <f>'Education and Training'!AR14</f>
        <v>0</v>
      </c>
      <c r="T213" s="54">
        <f>'Education and Training'!AS14</f>
        <v>0</v>
      </c>
      <c r="U213" s="54">
        <f>'Education and Training'!AT14</f>
        <v>0</v>
      </c>
      <c r="V213" s="54">
        <f t="shared" si="3"/>
        <v>0</v>
      </c>
    </row>
    <row r="214" spans="1:22" x14ac:dyDescent="0.2">
      <c r="A214" s="46" t="str">
        <f>'Education and Training'!AA15</f>
        <v>Budget</v>
      </c>
      <c r="B214" s="46" t="str">
        <f>'Education and Training'!AB15</f>
        <v>6025-000000</v>
      </c>
      <c r="C214" s="46">
        <f>'Education and Training'!AC15</f>
        <v>700</v>
      </c>
      <c r="D214" s="53" t="str">
        <f>'Education and Training'!AD15</f>
        <v>035</v>
      </c>
      <c r="E214" s="53" t="str">
        <f>'Education and Training'!AE15</f>
        <v>R700</v>
      </c>
      <c r="H214" s="46">
        <f>'Education and Training'!AG15</f>
        <v>110</v>
      </c>
      <c r="I214" s="46">
        <f>'Education and Training'!AH15</f>
        <v>0</v>
      </c>
      <c r="J214" s="54">
        <f>'Education and Training'!AI15</f>
        <v>0</v>
      </c>
      <c r="K214" s="54">
        <f>'Education and Training'!AJ15</f>
        <v>0</v>
      </c>
      <c r="L214" s="54">
        <f>'Education and Training'!AK15</f>
        <v>0</v>
      </c>
      <c r="M214" s="54">
        <f>'Education and Training'!AL15</f>
        <v>0</v>
      </c>
      <c r="N214" s="54">
        <f>'Education and Training'!AM15</f>
        <v>0</v>
      </c>
      <c r="O214" s="54">
        <f>'Education and Training'!AN15</f>
        <v>0</v>
      </c>
      <c r="P214" s="54">
        <f>'Education and Training'!AO15</f>
        <v>0</v>
      </c>
      <c r="Q214" s="54">
        <f>'Education and Training'!AP15</f>
        <v>0</v>
      </c>
      <c r="R214" s="54">
        <f>'Education and Training'!AQ15</f>
        <v>0</v>
      </c>
      <c r="S214" s="54">
        <f>'Education and Training'!AR15</f>
        <v>0</v>
      </c>
      <c r="T214" s="54">
        <f>'Education and Training'!AS15</f>
        <v>0</v>
      </c>
      <c r="U214" s="54">
        <f>'Education and Training'!AT15</f>
        <v>0</v>
      </c>
      <c r="V214" s="54">
        <f t="shared" si="3"/>
        <v>0</v>
      </c>
    </row>
    <row r="215" spans="1:22" x14ac:dyDescent="0.2">
      <c r="A215" s="46" t="str">
        <f>'Education and Training'!AA16</f>
        <v>Budget</v>
      </c>
      <c r="B215" s="46" t="str">
        <f>'Education and Training'!AB16</f>
        <v>6025-000000</v>
      </c>
      <c r="C215" s="46">
        <f>'Education and Training'!AC16</f>
        <v>700</v>
      </c>
      <c r="D215" s="53" t="str">
        <f>'Education and Training'!AD16</f>
        <v>035</v>
      </c>
      <c r="E215" s="53" t="str">
        <f>'Education and Training'!AE16</f>
        <v>R800</v>
      </c>
      <c r="H215" s="46">
        <f>'Education and Training'!AG16</f>
        <v>110</v>
      </c>
      <c r="I215" s="46">
        <f>'Education and Training'!AH16</f>
        <v>0</v>
      </c>
      <c r="J215" s="54">
        <f>'Education and Training'!AI16</f>
        <v>0</v>
      </c>
      <c r="K215" s="54">
        <f>'Education and Training'!AJ16</f>
        <v>0</v>
      </c>
      <c r="L215" s="54">
        <f>'Education and Training'!AK16</f>
        <v>0</v>
      </c>
      <c r="M215" s="54">
        <f>'Education and Training'!AL16</f>
        <v>0</v>
      </c>
      <c r="N215" s="54">
        <f>'Education and Training'!AM16</f>
        <v>0</v>
      </c>
      <c r="O215" s="54">
        <f>'Education and Training'!AN16</f>
        <v>0</v>
      </c>
      <c r="P215" s="54">
        <f>'Education and Training'!AO16</f>
        <v>0</v>
      </c>
      <c r="Q215" s="54">
        <f>'Education and Training'!AP16</f>
        <v>0</v>
      </c>
      <c r="R215" s="54">
        <f>'Education and Training'!AQ16</f>
        <v>0</v>
      </c>
      <c r="S215" s="54">
        <f>'Education and Training'!AR16</f>
        <v>0</v>
      </c>
      <c r="T215" s="54">
        <f>'Education and Training'!AS16</f>
        <v>0</v>
      </c>
      <c r="U215" s="54">
        <f>'Education and Training'!AT16</f>
        <v>0</v>
      </c>
      <c r="V215" s="54">
        <f t="shared" si="3"/>
        <v>0</v>
      </c>
    </row>
    <row r="216" spans="1:22" x14ac:dyDescent="0.2">
      <c r="A216" s="46" t="str">
        <f>'Education and Training'!AA17</f>
        <v>Budget</v>
      </c>
      <c r="B216" s="46" t="str">
        <f>'Education and Training'!AB17</f>
        <v>6050-000000</v>
      </c>
      <c r="C216" s="46">
        <f>'Education and Training'!AC17</f>
        <v>700</v>
      </c>
      <c r="D216" s="53" t="str">
        <f>'Education and Training'!AD17</f>
        <v>035</v>
      </c>
      <c r="E216" s="53"/>
      <c r="H216" s="46">
        <f>'Education and Training'!AG17</f>
        <v>110</v>
      </c>
      <c r="I216" s="46">
        <f>'Education and Training'!AH17</f>
        <v>0</v>
      </c>
      <c r="J216" s="54">
        <f>'Education and Training'!AI17</f>
        <v>0</v>
      </c>
      <c r="K216" s="54">
        <f>'Education and Training'!AJ17</f>
        <v>0</v>
      </c>
      <c r="L216" s="54">
        <f>'Education and Training'!AK17</f>
        <v>0</v>
      </c>
      <c r="M216" s="54">
        <f>'Education and Training'!AL17</f>
        <v>0</v>
      </c>
      <c r="N216" s="54">
        <f>'Education and Training'!AM17</f>
        <v>0</v>
      </c>
      <c r="O216" s="54">
        <f>'Education and Training'!AN17</f>
        <v>0</v>
      </c>
      <c r="P216" s="54">
        <f>'Education and Training'!AO17</f>
        <v>0</v>
      </c>
      <c r="Q216" s="54">
        <f>'Education and Training'!AP17</f>
        <v>0</v>
      </c>
      <c r="R216" s="54">
        <f>'Education and Training'!AQ17</f>
        <v>0</v>
      </c>
      <c r="S216" s="54">
        <f>'Education and Training'!AR17</f>
        <v>0</v>
      </c>
      <c r="T216" s="54">
        <f>'Education and Training'!AS17</f>
        <v>0</v>
      </c>
      <c r="U216" s="54">
        <f>'Education and Training'!AT17</f>
        <v>0</v>
      </c>
      <c r="V216" s="54">
        <f t="shared" si="3"/>
        <v>0</v>
      </c>
    </row>
    <row r="217" spans="1:22" x14ac:dyDescent="0.2">
      <c r="A217" s="46" t="str">
        <f>'Education and Training'!AA18</f>
        <v>Budget</v>
      </c>
      <c r="B217" s="46" t="str">
        <f>'Education and Training'!AB18</f>
        <v>6055-000000</v>
      </c>
      <c r="C217" s="46">
        <f>'Education and Training'!AC18</f>
        <v>700</v>
      </c>
      <c r="D217" s="53" t="str">
        <f>'Education and Training'!AD18</f>
        <v>035</v>
      </c>
      <c r="E217" s="53"/>
      <c r="H217" s="46">
        <f>'Education and Training'!AG18</f>
        <v>110</v>
      </c>
      <c r="I217" s="46">
        <f>'Education and Training'!AH18</f>
        <v>0</v>
      </c>
      <c r="J217" s="54">
        <f>'Education and Training'!AI18</f>
        <v>0</v>
      </c>
      <c r="K217" s="54">
        <f>'Education and Training'!AJ18</f>
        <v>0</v>
      </c>
      <c r="L217" s="54">
        <f>'Education and Training'!AK18</f>
        <v>0</v>
      </c>
      <c r="M217" s="54">
        <f>'Education and Training'!AL18</f>
        <v>0</v>
      </c>
      <c r="N217" s="54">
        <f>'Education and Training'!AM18</f>
        <v>0</v>
      </c>
      <c r="O217" s="54">
        <f>'Education and Training'!AN18</f>
        <v>0</v>
      </c>
      <c r="P217" s="54">
        <f>'Education and Training'!AO18</f>
        <v>0</v>
      </c>
      <c r="Q217" s="54">
        <f>'Education and Training'!AP18</f>
        <v>0</v>
      </c>
      <c r="R217" s="54">
        <f>'Education and Training'!AQ18</f>
        <v>0</v>
      </c>
      <c r="S217" s="54">
        <f>'Education and Training'!AR18</f>
        <v>0</v>
      </c>
      <c r="T217" s="54">
        <f>'Education and Training'!AS18</f>
        <v>0</v>
      </c>
      <c r="U217" s="54">
        <f>'Education and Training'!AT18</f>
        <v>0</v>
      </c>
      <c r="V217" s="54">
        <f t="shared" si="3"/>
        <v>0</v>
      </c>
    </row>
    <row r="218" spans="1:22" x14ac:dyDescent="0.2">
      <c r="A218" s="46" t="str">
        <f>'Education and Training'!AA19</f>
        <v>Budget</v>
      </c>
      <c r="B218" s="46" t="str">
        <f>'Education and Training'!AB19</f>
        <v>6060-000000</v>
      </c>
      <c r="C218" s="46">
        <f>'Education and Training'!AC19</f>
        <v>700</v>
      </c>
      <c r="D218" s="53" t="str">
        <f>'Education and Training'!AD19</f>
        <v>035</v>
      </c>
      <c r="E218" s="53"/>
      <c r="H218" s="46">
        <f>'Education and Training'!AG19</f>
        <v>110</v>
      </c>
      <c r="I218" s="46">
        <f>'Education and Training'!AH19</f>
        <v>0</v>
      </c>
      <c r="J218" s="54">
        <f>'Education and Training'!AI19</f>
        <v>0</v>
      </c>
      <c r="K218" s="54">
        <f>'Education and Training'!AJ19</f>
        <v>0</v>
      </c>
      <c r="L218" s="54">
        <f>'Education and Training'!AK19</f>
        <v>0</v>
      </c>
      <c r="M218" s="54">
        <f>'Education and Training'!AL19</f>
        <v>0</v>
      </c>
      <c r="N218" s="54">
        <f>'Education and Training'!AM19</f>
        <v>0</v>
      </c>
      <c r="O218" s="54">
        <f>'Education and Training'!AN19</f>
        <v>0</v>
      </c>
      <c r="P218" s="54">
        <f>'Education and Training'!AO19</f>
        <v>0</v>
      </c>
      <c r="Q218" s="54">
        <f>'Education and Training'!AP19</f>
        <v>0</v>
      </c>
      <c r="R218" s="54">
        <f>'Education and Training'!AQ19</f>
        <v>0</v>
      </c>
      <c r="S218" s="54">
        <f>'Education and Training'!AR19</f>
        <v>0</v>
      </c>
      <c r="T218" s="54">
        <f>'Education and Training'!AS19</f>
        <v>0</v>
      </c>
      <c r="U218" s="54">
        <f>'Education and Training'!AT19</f>
        <v>0</v>
      </c>
      <c r="V218" s="54">
        <f t="shared" si="3"/>
        <v>0</v>
      </c>
    </row>
    <row r="219" spans="1:22" x14ac:dyDescent="0.2">
      <c r="A219" s="46" t="str">
        <f>'Education and Training'!AA20</f>
        <v>Budget</v>
      </c>
      <c r="B219" s="46" t="str">
        <f>'Education and Training'!AB20</f>
        <v>6030-000000</v>
      </c>
      <c r="C219" s="46">
        <f>'Education and Training'!AC20</f>
        <v>700</v>
      </c>
      <c r="D219" s="53" t="str">
        <f>'Education and Training'!AD20</f>
        <v>035</v>
      </c>
      <c r="E219" s="53"/>
      <c r="H219" s="46">
        <f>'Education and Training'!AG20</f>
        <v>110</v>
      </c>
      <c r="I219" s="46">
        <f>'Education and Training'!AH20</f>
        <v>0</v>
      </c>
      <c r="J219" s="54">
        <f>'Education and Training'!AI20</f>
        <v>0</v>
      </c>
      <c r="K219" s="54">
        <f>'Education and Training'!AJ20</f>
        <v>0</v>
      </c>
      <c r="L219" s="54">
        <f>'Education and Training'!AK20</f>
        <v>0</v>
      </c>
      <c r="M219" s="54">
        <f>'Education and Training'!AL20</f>
        <v>0</v>
      </c>
      <c r="N219" s="54">
        <f>'Education and Training'!AM20</f>
        <v>0</v>
      </c>
      <c r="O219" s="54">
        <f>'Education and Training'!AN20</f>
        <v>0</v>
      </c>
      <c r="P219" s="54">
        <f>'Education and Training'!AO20</f>
        <v>0</v>
      </c>
      <c r="Q219" s="54">
        <f>'Education and Training'!AP20</f>
        <v>0</v>
      </c>
      <c r="R219" s="54">
        <f>'Education and Training'!AQ20</f>
        <v>0</v>
      </c>
      <c r="S219" s="54">
        <f>'Education and Training'!AR20</f>
        <v>0</v>
      </c>
      <c r="T219" s="54">
        <f>'Education and Training'!AS20</f>
        <v>0</v>
      </c>
      <c r="U219" s="54">
        <f>'Education and Training'!AT20</f>
        <v>0</v>
      </c>
      <c r="V219" s="54">
        <f t="shared" si="3"/>
        <v>0</v>
      </c>
    </row>
    <row r="220" spans="1:22" x14ac:dyDescent="0.2">
      <c r="A220" s="46" t="str">
        <f>'Education and Training'!AA21</f>
        <v>Budget</v>
      </c>
      <c r="B220" s="46" t="str">
        <f>'Education and Training'!AB21</f>
        <v>6035-000000</v>
      </c>
      <c r="C220" s="46">
        <f>'Education and Training'!AC21</f>
        <v>700</v>
      </c>
      <c r="D220" s="53" t="str">
        <f>'Education and Training'!AD21</f>
        <v>035</v>
      </c>
      <c r="E220" s="53"/>
      <c r="H220" s="46">
        <f>'Education and Training'!AG21</f>
        <v>110</v>
      </c>
      <c r="I220" s="46">
        <f>'Education and Training'!AH21</f>
        <v>0</v>
      </c>
      <c r="J220" s="54">
        <f>'Education and Training'!AI21</f>
        <v>0</v>
      </c>
      <c r="K220" s="54">
        <f>'Education and Training'!AJ21</f>
        <v>0</v>
      </c>
      <c r="L220" s="54">
        <f>'Education and Training'!AK21</f>
        <v>0</v>
      </c>
      <c r="M220" s="54">
        <f>'Education and Training'!AL21</f>
        <v>0</v>
      </c>
      <c r="N220" s="54">
        <f>'Education and Training'!AM21</f>
        <v>800</v>
      </c>
      <c r="O220" s="54">
        <f>'Education and Training'!AN21</f>
        <v>0</v>
      </c>
      <c r="P220" s="54">
        <f>'Education and Training'!AO21</f>
        <v>0</v>
      </c>
      <c r="Q220" s="54">
        <f>'Education and Training'!AP21</f>
        <v>0</v>
      </c>
      <c r="R220" s="54">
        <f>'Education and Training'!AQ21</f>
        <v>0</v>
      </c>
      <c r="S220" s="54">
        <f>'Education and Training'!AR21</f>
        <v>0</v>
      </c>
      <c r="T220" s="54">
        <f>'Education and Training'!AS21</f>
        <v>0</v>
      </c>
      <c r="U220" s="54">
        <f>'Education and Training'!AT21</f>
        <v>0</v>
      </c>
      <c r="V220" s="54">
        <f t="shared" si="3"/>
        <v>800</v>
      </c>
    </row>
    <row r="221" spans="1:22" x14ac:dyDescent="0.2">
      <c r="A221" s="46" t="str">
        <f>'Education and Training'!AA22</f>
        <v>Budget</v>
      </c>
      <c r="B221" s="46" t="str">
        <f>'Education and Training'!AB22</f>
        <v>6010-000000</v>
      </c>
      <c r="C221" s="46">
        <f>'Education and Training'!AC22</f>
        <v>700</v>
      </c>
      <c r="D221" s="53" t="str">
        <f>'Education and Training'!AD22</f>
        <v>035</v>
      </c>
      <c r="E221" s="53"/>
      <c r="H221" s="46">
        <f>'Education and Training'!AG22</f>
        <v>110</v>
      </c>
      <c r="I221" s="46">
        <f>'Education and Training'!AH22</f>
        <v>0</v>
      </c>
      <c r="J221" s="54">
        <f>'Education and Training'!AI22</f>
        <v>0</v>
      </c>
      <c r="K221" s="54">
        <f>'Education and Training'!AJ22</f>
        <v>0</v>
      </c>
      <c r="L221" s="54">
        <f>'Education and Training'!AK22</f>
        <v>0</v>
      </c>
      <c r="M221" s="54">
        <f>'Education and Training'!AL22</f>
        <v>0</v>
      </c>
      <c r="N221" s="54">
        <f>'Education and Training'!AM22</f>
        <v>0</v>
      </c>
      <c r="O221" s="54">
        <f>'Education and Training'!AN22</f>
        <v>0</v>
      </c>
      <c r="P221" s="54">
        <f>'Education and Training'!AO22</f>
        <v>0</v>
      </c>
      <c r="Q221" s="54">
        <f>'Education and Training'!AP22</f>
        <v>0</v>
      </c>
      <c r="R221" s="54">
        <f>'Education and Training'!AQ22</f>
        <v>0</v>
      </c>
      <c r="S221" s="54">
        <f>'Education and Training'!AR22</f>
        <v>0</v>
      </c>
      <c r="T221" s="54">
        <f>'Education and Training'!AS22</f>
        <v>0</v>
      </c>
      <c r="U221" s="54">
        <f>'Education and Training'!AT22</f>
        <v>0</v>
      </c>
      <c r="V221" s="54">
        <f t="shared" si="3"/>
        <v>0</v>
      </c>
    </row>
    <row r="222" spans="1:22" x14ac:dyDescent="0.2">
      <c r="A222" s="46" t="str">
        <f>'Education and Training'!AA23</f>
        <v>Budget</v>
      </c>
      <c r="B222" s="46" t="str">
        <f>'Education and Training'!AB23</f>
        <v>6020-000000</v>
      </c>
      <c r="C222" s="46">
        <f>'Education and Training'!AC23</f>
        <v>700</v>
      </c>
      <c r="D222" s="53" t="str">
        <f>'Education and Training'!AD23</f>
        <v>035</v>
      </c>
      <c r="E222" s="53"/>
      <c r="H222" s="46">
        <f>'Education and Training'!AG23</f>
        <v>110</v>
      </c>
      <c r="I222" s="46">
        <f>'Education and Training'!AH23</f>
        <v>0</v>
      </c>
      <c r="J222" s="54">
        <f>'Education and Training'!AI23</f>
        <v>0</v>
      </c>
      <c r="K222" s="54">
        <f>'Education and Training'!AJ23</f>
        <v>0</v>
      </c>
      <c r="L222" s="54">
        <f>'Education and Training'!AK23</f>
        <v>0</v>
      </c>
      <c r="M222" s="54">
        <f>'Education and Training'!AL23</f>
        <v>0</v>
      </c>
      <c r="N222" s="54">
        <f>'Education and Training'!AM23</f>
        <v>0</v>
      </c>
      <c r="O222" s="54">
        <f>'Education and Training'!AN23</f>
        <v>0</v>
      </c>
      <c r="P222" s="54">
        <f>'Education and Training'!AO23</f>
        <v>0</v>
      </c>
      <c r="Q222" s="54">
        <f>'Education and Training'!AP23</f>
        <v>0</v>
      </c>
      <c r="R222" s="54">
        <f>'Education and Training'!AQ23</f>
        <v>0</v>
      </c>
      <c r="S222" s="54">
        <f>'Education and Training'!AR23</f>
        <v>0</v>
      </c>
      <c r="T222" s="54">
        <f>'Education and Training'!AS23</f>
        <v>0</v>
      </c>
      <c r="U222" s="54">
        <f>'Education and Training'!AT23</f>
        <v>0</v>
      </c>
      <c r="V222" s="54">
        <f t="shared" si="3"/>
        <v>0</v>
      </c>
    </row>
    <row r="223" spans="1:22" x14ac:dyDescent="0.2">
      <c r="A223" s="46" t="str">
        <f>'Education and Training'!AA28</f>
        <v>Budget</v>
      </c>
      <c r="B223" s="46" t="str">
        <f>'Education and Training'!AB28</f>
        <v>7006-000000</v>
      </c>
      <c r="C223" s="46">
        <f>'Education and Training'!AC28</f>
        <v>701</v>
      </c>
      <c r="D223" s="53" t="str">
        <f>'Education and Training'!AD28</f>
        <v>035</v>
      </c>
      <c r="E223" s="53"/>
      <c r="H223" s="46">
        <f>'Education and Training'!AG28</f>
        <v>110</v>
      </c>
      <c r="I223" s="46" t="str">
        <f>'Education and Training'!AH28</f>
        <v>USD</v>
      </c>
      <c r="J223" s="54">
        <f>'Education and Training'!AI28</f>
        <v>0</v>
      </c>
      <c r="K223" s="54">
        <f>'Education and Training'!AJ28</f>
        <v>0</v>
      </c>
      <c r="L223" s="54">
        <f>'Education and Training'!AK28</f>
        <v>0</v>
      </c>
      <c r="M223" s="54">
        <f>'Education and Training'!AL28</f>
        <v>0</v>
      </c>
      <c r="N223" s="54">
        <f>'Education and Training'!AM28</f>
        <v>0</v>
      </c>
      <c r="O223" s="54">
        <f>'Education and Training'!AN28</f>
        <v>0</v>
      </c>
      <c r="P223" s="54">
        <f>'Education and Training'!AO28</f>
        <v>0</v>
      </c>
      <c r="Q223" s="54">
        <f>'Education and Training'!AP28</f>
        <v>0</v>
      </c>
      <c r="R223" s="54">
        <f>'Education and Training'!AQ28</f>
        <v>0</v>
      </c>
      <c r="S223" s="54">
        <f>'Education and Training'!AR28</f>
        <v>0</v>
      </c>
      <c r="T223" s="54">
        <f>'Education and Training'!AS28</f>
        <v>0</v>
      </c>
      <c r="U223" s="54">
        <f>'Education and Training'!AT28</f>
        <v>0</v>
      </c>
      <c r="V223" s="54">
        <f t="shared" si="2"/>
        <v>0</v>
      </c>
    </row>
    <row r="224" spans="1:22" x14ac:dyDescent="0.2">
      <c r="A224" s="46" t="str">
        <f>'Education and Training'!AA29</f>
        <v>Budget</v>
      </c>
      <c r="B224" s="46" t="str">
        <f>'Education and Training'!AB29</f>
        <v>7008-000000</v>
      </c>
      <c r="C224" s="46">
        <f>'Education and Training'!AC29</f>
        <v>701</v>
      </c>
      <c r="D224" s="53" t="str">
        <f>'Education and Training'!AD29</f>
        <v>035</v>
      </c>
      <c r="E224" s="53"/>
      <c r="H224" s="46">
        <f>'Education and Training'!AG29</f>
        <v>110</v>
      </c>
      <c r="I224" s="46" t="str">
        <f>'Education and Training'!AH29</f>
        <v>USD</v>
      </c>
      <c r="J224" s="54">
        <f>'Education and Training'!AI29</f>
        <v>0</v>
      </c>
      <c r="K224" s="54">
        <f>'Education and Training'!AJ29</f>
        <v>0</v>
      </c>
      <c r="L224" s="54">
        <f>'Education and Training'!AK29</f>
        <v>0</v>
      </c>
      <c r="M224" s="54">
        <f>'Education and Training'!AL29</f>
        <v>0</v>
      </c>
      <c r="N224" s="54">
        <f>'Education and Training'!AM29</f>
        <v>0</v>
      </c>
      <c r="O224" s="54">
        <f>'Education and Training'!AN29</f>
        <v>0</v>
      </c>
      <c r="P224" s="54">
        <f>'Education and Training'!AO29</f>
        <v>0</v>
      </c>
      <c r="Q224" s="54">
        <f>'Education and Training'!AP29</f>
        <v>0</v>
      </c>
      <c r="R224" s="54">
        <f>'Education and Training'!AQ29</f>
        <v>0</v>
      </c>
      <c r="S224" s="54">
        <f>'Education and Training'!AR29</f>
        <v>0</v>
      </c>
      <c r="T224" s="54">
        <f>'Education and Training'!AS29</f>
        <v>0</v>
      </c>
      <c r="U224" s="54">
        <f>'Education and Training'!AT29</f>
        <v>0</v>
      </c>
      <c r="V224" s="54">
        <f t="shared" si="2"/>
        <v>0</v>
      </c>
    </row>
    <row r="225" spans="1:22" x14ac:dyDescent="0.2">
      <c r="A225" s="46" t="str">
        <f>'Education and Training'!AA30</f>
        <v>Budget</v>
      </c>
      <c r="B225" s="46" t="str">
        <f>'Education and Training'!AB30</f>
        <v>7010-000000</v>
      </c>
      <c r="C225" s="46">
        <f>'Education and Training'!AC30</f>
        <v>701</v>
      </c>
      <c r="D225" s="53" t="str">
        <f>'Education and Training'!AD30</f>
        <v>035</v>
      </c>
      <c r="E225" s="53"/>
      <c r="H225" s="46">
        <f>'Education and Training'!AG30</f>
        <v>110</v>
      </c>
      <c r="I225" s="46" t="str">
        <f>'Education and Training'!AH30</f>
        <v>USD</v>
      </c>
      <c r="J225" s="54">
        <f>'Education and Training'!AI30</f>
        <v>0</v>
      </c>
      <c r="K225" s="54">
        <f>'Education and Training'!AJ30</f>
        <v>0</v>
      </c>
      <c r="L225" s="54">
        <f>'Education and Training'!AK30</f>
        <v>0</v>
      </c>
      <c r="M225" s="54">
        <f>'Education and Training'!AL30</f>
        <v>0</v>
      </c>
      <c r="N225" s="54">
        <f>'Education and Training'!AM30</f>
        <v>0</v>
      </c>
      <c r="O225" s="54">
        <f>'Education and Training'!AN30</f>
        <v>0</v>
      </c>
      <c r="P225" s="54">
        <f>'Education and Training'!AO30</f>
        <v>0</v>
      </c>
      <c r="Q225" s="54">
        <f>'Education and Training'!AP30</f>
        <v>0</v>
      </c>
      <c r="R225" s="54">
        <f>'Education and Training'!AQ30</f>
        <v>0</v>
      </c>
      <c r="S225" s="54">
        <f>'Education and Training'!AR30</f>
        <v>0</v>
      </c>
      <c r="T225" s="54">
        <f>'Education and Training'!AS30</f>
        <v>0</v>
      </c>
      <c r="U225" s="54">
        <f>'Education and Training'!AT30</f>
        <v>0</v>
      </c>
      <c r="V225" s="54">
        <f t="shared" si="2"/>
        <v>0</v>
      </c>
    </row>
    <row r="226" spans="1:22" x14ac:dyDescent="0.2">
      <c r="A226" s="46" t="str">
        <f>'Education and Training'!AA31</f>
        <v>Budget</v>
      </c>
      <c r="B226" s="46" t="str">
        <f>'Education and Training'!AB31</f>
        <v>7080-000000</v>
      </c>
      <c r="C226" s="46">
        <f>'Education and Training'!AC31</f>
        <v>701</v>
      </c>
      <c r="D226" s="53" t="str">
        <f>'Education and Training'!AD31</f>
        <v>035</v>
      </c>
      <c r="E226" s="53"/>
      <c r="H226" s="46">
        <f>'Education and Training'!AG31</f>
        <v>110</v>
      </c>
      <c r="I226" s="46" t="str">
        <f>'Education and Training'!AH31</f>
        <v>USD</v>
      </c>
      <c r="J226" s="54">
        <f>'Education and Training'!AI31</f>
        <v>0</v>
      </c>
      <c r="K226" s="54">
        <f>'Education and Training'!AJ31</f>
        <v>0</v>
      </c>
      <c r="L226" s="54">
        <f>'Education and Training'!AK31</f>
        <v>0</v>
      </c>
      <c r="M226" s="54">
        <f>'Education and Training'!AL31</f>
        <v>0</v>
      </c>
      <c r="N226" s="54">
        <f>'Education and Training'!AM31</f>
        <v>0</v>
      </c>
      <c r="O226" s="54">
        <f>'Education and Training'!AN31</f>
        <v>0</v>
      </c>
      <c r="P226" s="54">
        <f>'Education and Training'!AO31</f>
        <v>0</v>
      </c>
      <c r="Q226" s="54">
        <f>'Education and Training'!AP31</f>
        <v>0</v>
      </c>
      <c r="R226" s="54">
        <f>'Education and Training'!AQ31</f>
        <v>0</v>
      </c>
      <c r="S226" s="54">
        <f>'Education and Training'!AR31</f>
        <v>0</v>
      </c>
      <c r="T226" s="54">
        <f>'Education and Training'!AS31</f>
        <v>0</v>
      </c>
      <c r="U226" s="54">
        <f>'Education and Training'!AT31</f>
        <v>0</v>
      </c>
      <c r="V226" s="54">
        <f t="shared" si="2"/>
        <v>0</v>
      </c>
    </row>
    <row r="227" spans="1:22" x14ac:dyDescent="0.2">
      <c r="A227" s="46" t="str">
        <f>'Education and Training'!AA32</f>
        <v>Budget</v>
      </c>
      <c r="B227" s="46" t="str">
        <f>'Education and Training'!AB32</f>
        <v>7082-000000</v>
      </c>
      <c r="C227" s="46">
        <f>'Education and Training'!AC32</f>
        <v>701</v>
      </c>
      <c r="D227" s="53" t="str">
        <f>'Education and Training'!AD32</f>
        <v>035</v>
      </c>
      <c r="E227" s="53"/>
      <c r="H227" s="46">
        <f>'Education and Training'!AG32</f>
        <v>110</v>
      </c>
      <c r="I227" s="46" t="str">
        <f>'Education and Training'!AH32</f>
        <v>USD</v>
      </c>
      <c r="J227" s="54">
        <f>'Education and Training'!AI32</f>
        <v>0</v>
      </c>
      <c r="K227" s="54">
        <f>'Education and Training'!AJ32</f>
        <v>0</v>
      </c>
      <c r="L227" s="54">
        <f>'Education and Training'!AK32</f>
        <v>0</v>
      </c>
      <c r="M227" s="54">
        <f>'Education and Training'!AL32</f>
        <v>0</v>
      </c>
      <c r="N227" s="54">
        <f>'Education and Training'!AM32</f>
        <v>0</v>
      </c>
      <c r="O227" s="54">
        <f>'Education and Training'!AN32</f>
        <v>250</v>
      </c>
      <c r="P227" s="54">
        <f>'Education and Training'!AO32</f>
        <v>0</v>
      </c>
      <c r="Q227" s="54">
        <f>'Education and Training'!AP32</f>
        <v>0</v>
      </c>
      <c r="R227" s="54">
        <f>'Education and Training'!AQ32</f>
        <v>0</v>
      </c>
      <c r="S227" s="54">
        <f>'Education and Training'!AR32</f>
        <v>0</v>
      </c>
      <c r="T227" s="54">
        <f>'Education and Training'!AS32</f>
        <v>0</v>
      </c>
      <c r="U227" s="54">
        <f>'Education and Training'!AT32</f>
        <v>0</v>
      </c>
      <c r="V227" s="54">
        <f t="shared" si="2"/>
        <v>250</v>
      </c>
    </row>
    <row r="228" spans="1:22" x14ac:dyDescent="0.2">
      <c r="A228" s="46" t="str">
        <f>'Education and Training'!AA33</f>
        <v>Budget</v>
      </c>
      <c r="B228" s="46" t="str">
        <f>'Education and Training'!AB33</f>
        <v/>
      </c>
      <c r="C228" s="46">
        <f>'Education and Training'!AC33</f>
        <v>701</v>
      </c>
      <c r="D228" s="53" t="str">
        <f>'Education and Training'!AD33</f>
        <v>035</v>
      </c>
      <c r="E228" s="53"/>
      <c r="H228" s="46">
        <f>'Education and Training'!AG33</f>
        <v>110</v>
      </c>
      <c r="I228" s="46" t="str">
        <f>'Education and Training'!AH33</f>
        <v>USD</v>
      </c>
      <c r="J228" s="54">
        <f>'Education and Training'!AI33</f>
        <v>0</v>
      </c>
      <c r="K228" s="54">
        <f>'Education and Training'!AJ33</f>
        <v>0</v>
      </c>
      <c r="L228" s="54">
        <f>'Education and Training'!AK33</f>
        <v>0</v>
      </c>
      <c r="M228" s="54">
        <f>'Education and Training'!AL33</f>
        <v>0</v>
      </c>
      <c r="N228" s="54">
        <f>'Education and Training'!AM33</f>
        <v>0</v>
      </c>
      <c r="O228" s="54">
        <f>'Education and Training'!AN33</f>
        <v>0</v>
      </c>
      <c r="P228" s="54">
        <f>'Education and Training'!AO33</f>
        <v>0</v>
      </c>
      <c r="Q228" s="54">
        <f>'Education and Training'!AP33</f>
        <v>0</v>
      </c>
      <c r="R228" s="54">
        <f>'Education and Training'!AQ33</f>
        <v>0</v>
      </c>
      <c r="S228" s="54">
        <f>'Education and Training'!AR33</f>
        <v>0</v>
      </c>
      <c r="T228" s="54">
        <f>'Education and Training'!AS33</f>
        <v>0</v>
      </c>
      <c r="U228" s="54">
        <f>'Education and Training'!AT33</f>
        <v>0</v>
      </c>
      <c r="V228" s="54">
        <f t="shared" si="2"/>
        <v>0</v>
      </c>
    </row>
    <row r="229" spans="1:22" x14ac:dyDescent="0.2">
      <c r="A229" s="46" t="str">
        <f>'Education and Training'!AA34</f>
        <v>Budget</v>
      </c>
      <c r="B229" s="46" t="str">
        <f>'Education and Training'!AB34</f>
        <v/>
      </c>
      <c r="C229" s="46">
        <f>'Education and Training'!AC34</f>
        <v>701</v>
      </c>
      <c r="D229" s="53" t="str">
        <f>'Education and Training'!AD34</f>
        <v>035</v>
      </c>
      <c r="E229" s="53"/>
      <c r="H229" s="46">
        <f>'Education and Training'!AG34</f>
        <v>110</v>
      </c>
      <c r="I229" s="46" t="str">
        <f>'Education and Training'!AH34</f>
        <v>USD</v>
      </c>
      <c r="J229" s="54">
        <f>'Education and Training'!AI34</f>
        <v>0</v>
      </c>
      <c r="K229" s="54">
        <f>'Education and Training'!AJ34</f>
        <v>0</v>
      </c>
      <c r="L229" s="54">
        <f>'Education and Training'!AK34</f>
        <v>0</v>
      </c>
      <c r="M229" s="54">
        <f>'Education and Training'!AL34</f>
        <v>0</v>
      </c>
      <c r="N229" s="54">
        <f>'Education and Training'!AM34</f>
        <v>0</v>
      </c>
      <c r="O229" s="54">
        <f>'Education and Training'!AN34</f>
        <v>0</v>
      </c>
      <c r="P229" s="54">
        <f>'Education and Training'!AO34</f>
        <v>0</v>
      </c>
      <c r="Q229" s="54">
        <f>'Education and Training'!AP34</f>
        <v>0</v>
      </c>
      <c r="R229" s="54">
        <f>'Education and Training'!AQ34</f>
        <v>0</v>
      </c>
      <c r="S229" s="54">
        <f>'Education and Training'!AR34</f>
        <v>0</v>
      </c>
      <c r="T229" s="54">
        <f>'Education and Training'!AS34</f>
        <v>0</v>
      </c>
      <c r="U229" s="54">
        <f>'Education and Training'!AT34</f>
        <v>0</v>
      </c>
      <c r="V229" s="54">
        <f t="shared" si="2"/>
        <v>0</v>
      </c>
    </row>
    <row r="230" spans="1:22" x14ac:dyDescent="0.2">
      <c r="A230" s="46" t="str">
        <f>'Education and Training'!AA35</f>
        <v>Budget</v>
      </c>
      <c r="B230" s="46" t="str">
        <f>'Education and Training'!AB35</f>
        <v/>
      </c>
      <c r="C230" s="46">
        <f>'Education and Training'!AC35</f>
        <v>701</v>
      </c>
      <c r="D230" s="53" t="str">
        <f>'Education and Training'!AD35</f>
        <v>035</v>
      </c>
      <c r="E230" s="53"/>
      <c r="H230" s="46">
        <f>'Education and Training'!AG35</f>
        <v>110</v>
      </c>
      <c r="I230" s="46" t="str">
        <f>'Education and Training'!AH35</f>
        <v>USD</v>
      </c>
      <c r="J230" s="54">
        <f>'Education and Training'!AI35</f>
        <v>0</v>
      </c>
      <c r="K230" s="54">
        <f>'Education and Training'!AJ35</f>
        <v>0</v>
      </c>
      <c r="L230" s="54">
        <f>'Education and Training'!AK35</f>
        <v>0</v>
      </c>
      <c r="M230" s="54">
        <f>'Education and Training'!AL35</f>
        <v>0</v>
      </c>
      <c r="N230" s="54">
        <f>'Education and Training'!AM35</f>
        <v>0</v>
      </c>
      <c r="O230" s="54">
        <f>'Education and Training'!AN35</f>
        <v>0</v>
      </c>
      <c r="P230" s="54">
        <f>'Education and Training'!AO35</f>
        <v>0</v>
      </c>
      <c r="Q230" s="54">
        <f>'Education and Training'!AP35</f>
        <v>0</v>
      </c>
      <c r="R230" s="54">
        <f>'Education and Training'!AQ35</f>
        <v>0</v>
      </c>
      <c r="S230" s="54">
        <f>'Education and Training'!AR35</f>
        <v>0</v>
      </c>
      <c r="T230" s="54">
        <f>'Education and Training'!AS35</f>
        <v>0</v>
      </c>
      <c r="U230" s="54">
        <f>'Education and Training'!AT35</f>
        <v>0</v>
      </c>
      <c r="V230" s="54">
        <f t="shared" si="2"/>
        <v>0</v>
      </c>
    </row>
    <row r="231" spans="1:22" x14ac:dyDescent="0.2">
      <c r="A231" s="46" t="str">
        <f>'Education and Training'!AA36</f>
        <v>Budget</v>
      </c>
      <c r="B231" s="46" t="str">
        <f>'Education and Training'!AB36</f>
        <v/>
      </c>
      <c r="C231" s="46">
        <f>'Education and Training'!AC36</f>
        <v>701</v>
      </c>
      <c r="D231" s="53" t="str">
        <f>'Education and Training'!AD36</f>
        <v>035</v>
      </c>
      <c r="E231" s="53"/>
      <c r="H231" s="46">
        <f>'Education and Training'!AG36</f>
        <v>110</v>
      </c>
      <c r="I231" s="46" t="str">
        <f>'Education and Training'!AH36</f>
        <v>USD</v>
      </c>
      <c r="J231" s="54">
        <f>'Education and Training'!AI36</f>
        <v>0</v>
      </c>
      <c r="K231" s="54">
        <f>'Education and Training'!AJ36</f>
        <v>0</v>
      </c>
      <c r="L231" s="54">
        <f>'Education and Training'!AK36</f>
        <v>0</v>
      </c>
      <c r="M231" s="54">
        <f>'Education and Training'!AL36</f>
        <v>0</v>
      </c>
      <c r="N231" s="54">
        <f>'Education and Training'!AM36</f>
        <v>0</v>
      </c>
      <c r="O231" s="54">
        <f>'Education and Training'!AN36</f>
        <v>0</v>
      </c>
      <c r="P231" s="54">
        <f>'Education and Training'!AO36</f>
        <v>0</v>
      </c>
      <c r="Q231" s="54">
        <f>'Education and Training'!AP36</f>
        <v>0</v>
      </c>
      <c r="R231" s="54">
        <f>'Education and Training'!AQ36</f>
        <v>0</v>
      </c>
      <c r="S231" s="54">
        <f>'Education and Training'!AR36</f>
        <v>0</v>
      </c>
      <c r="T231" s="54">
        <f>'Education and Training'!AS36</f>
        <v>0</v>
      </c>
      <c r="U231" s="54">
        <f>'Education and Training'!AT36</f>
        <v>0</v>
      </c>
      <c r="V231" s="54">
        <f t="shared" si="2"/>
        <v>0</v>
      </c>
    </row>
    <row r="232" spans="1:22" x14ac:dyDescent="0.2">
      <c r="A232" s="46" t="str">
        <f>'Education and Training'!AA37</f>
        <v>Budget</v>
      </c>
      <c r="B232" s="46" t="str">
        <f>'Education and Training'!AB37</f>
        <v/>
      </c>
      <c r="C232" s="46">
        <f>'Education and Training'!AC37</f>
        <v>701</v>
      </c>
      <c r="D232" s="53" t="str">
        <f>'Education and Training'!AD37</f>
        <v>035</v>
      </c>
      <c r="E232" s="53"/>
      <c r="H232" s="46">
        <f>'Education and Training'!AG37</f>
        <v>110</v>
      </c>
      <c r="I232" s="46" t="str">
        <f>'Education and Training'!AH37</f>
        <v>USD</v>
      </c>
      <c r="J232" s="54">
        <f>'Education and Training'!AI37</f>
        <v>0</v>
      </c>
      <c r="K232" s="54">
        <f>'Education and Training'!AJ37</f>
        <v>0</v>
      </c>
      <c r="L232" s="54">
        <f>'Education and Training'!AK37</f>
        <v>0</v>
      </c>
      <c r="M232" s="54">
        <f>'Education and Training'!AL37</f>
        <v>0</v>
      </c>
      <c r="N232" s="54">
        <f>'Education and Training'!AM37</f>
        <v>0</v>
      </c>
      <c r="O232" s="54">
        <f>'Education and Training'!AN37</f>
        <v>250</v>
      </c>
      <c r="P232" s="54">
        <f>'Education and Training'!AO37</f>
        <v>0</v>
      </c>
      <c r="Q232" s="54">
        <f>'Education and Training'!AP37</f>
        <v>0</v>
      </c>
      <c r="R232" s="54">
        <f>'Education and Training'!AQ37</f>
        <v>0</v>
      </c>
      <c r="S232" s="54">
        <f>'Education and Training'!AR37</f>
        <v>0</v>
      </c>
      <c r="T232" s="54">
        <f>'Education and Training'!AS37</f>
        <v>0</v>
      </c>
      <c r="U232" s="54">
        <f>'Education and Training'!AT37</f>
        <v>0</v>
      </c>
      <c r="V232" s="54">
        <f t="shared" si="2"/>
        <v>250</v>
      </c>
    </row>
    <row r="233" spans="1:22" x14ac:dyDescent="0.2">
      <c r="A233" s="46" t="str">
        <f>'Education and Training'!AA41</f>
        <v>Budget</v>
      </c>
      <c r="B233" s="46" t="str">
        <f>'Education and Training'!AB41</f>
        <v>7006-000000</v>
      </c>
      <c r="C233" s="46">
        <f>'Education and Training'!AC41</f>
        <v>702</v>
      </c>
      <c r="D233" s="53" t="str">
        <f>'Education and Training'!AD41</f>
        <v>035</v>
      </c>
      <c r="E233" s="53"/>
      <c r="H233" s="46">
        <f>'Education and Training'!AG41</f>
        <v>110</v>
      </c>
      <c r="I233" s="46" t="str">
        <f>'Education and Training'!AH41</f>
        <v>USD</v>
      </c>
      <c r="J233" s="54">
        <f>'Education and Training'!AI41</f>
        <v>0</v>
      </c>
      <c r="K233" s="54">
        <f>'Education and Training'!AJ41</f>
        <v>0</v>
      </c>
      <c r="L233" s="54">
        <f>'Education and Training'!AK41</f>
        <v>0</v>
      </c>
      <c r="M233" s="54">
        <f>'Education and Training'!AL41</f>
        <v>0</v>
      </c>
      <c r="N233" s="54">
        <f>'Education and Training'!AM41</f>
        <v>0</v>
      </c>
      <c r="O233" s="54">
        <f>'Education and Training'!AN41</f>
        <v>0</v>
      </c>
      <c r="P233" s="54">
        <f>'Education and Training'!AO41</f>
        <v>0</v>
      </c>
      <c r="Q233" s="54">
        <f>'Education and Training'!AP41</f>
        <v>0</v>
      </c>
      <c r="R233" s="54">
        <f>'Education and Training'!AQ41</f>
        <v>0</v>
      </c>
      <c r="S233" s="54">
        <f>'Education and Training'!AR41</f>
        <v>0</v>
      </c>
      <c r="T233" s="54">
        <f>'Education and Training'!AS41</f>
        <v>0</v>
      </c>
      <c r="U233" s="54">
        <f>'Education and Training'!AT41</f>
        <v>0</v>
      </c>
      <c r="V233" s="54">
        <f t="shared" si="2"/>
        <v>0</v>
      </c>
    </row>
    <row r="234" spans="1:22" x14ac:dyDescent="0.2">
      <c r="A234" s="46" t="str">
        <f>'Education and Training'!AA42</f>
        <v>Budget</v>
      </c>
      <c r="B234" s="46" t="str">
        <f>'Education and Training'!AB42</f>
        <v>7010-000000</v>
      </c>
      <c r="C234" s="46">
        <f>'Education and Training'!AC42</f>
        <v>702</v>
      </c>
      <c r="D234" s="53" t="str">
        <f>'Education and Training'!AD42</f>
        <v>035</v>
      </c>
      <c r="E234" s="53"/>
      <c r="H234" s="46">
        <f>'Education and Training'!AG42</f>
        <v>110</v>
      </c>
      <c r="I234" s="46" t="str">
        <f>'Education and Training'!AH42</f>
        <v>USD</v>
      </c>
      <c r="J234" s="54">
        <f>'Education and Training'!AI42</f>
        <v>0</v>
      </c>
      <c r="K234" s="54">
        <f>'Education and Training'!AJ42</f>
        <v>0</v>
      </c>
      <c r="L234" s="54">
        <f>'Education and Training'!AK42</f>
        <v>140</v>
      </c>
      <c r="M234" s="54">
        <f>'Education and Training'!AL42</f>
        <v>0</v>
      </c>
      <c r="N234" s="54">
        <f>'Education and Training'!AM42</f>
        <v>0</v>
      </c>
      <c r="O234" s="54">
        <f>'Education and Training'!AN42</f>
        <v>0</v>
      </c>
      <c r="P234" s="54">
        <f>'Education and Training'!AO42</f>
        <v>0</v>
      </c>
      <c r="Q234" s="54">
        <f>'Education and Training'!AP42</f>
        <v>0</v>
      </c>
      <c r="R234" s="54">
        <f>'Education and Training'!AQ42</f>
        <v>75</v>
      </c>
      <c r="S234" s="54">
        <f>'Education and Training'!AR42</f>
        <v>0</v>
      </c>
      <c r="T234" s="54">
        <f>'Education and Training'!AS42</f>
        <v>0</v>
      </c>
      <c r="U234" s="54">
        <f>'Education and Training'!AT42</f>
        <v>0</v>
      </c>
      <c r="V234" s="54">
        <f t="shared" si="2"/>
        <v>215</v>
      </c>
    </row>
    <row r="235" spans="1:22" x14ac:dyDescent="0.2">
      <c r="A235" s="46" t="str">
        <f>'Education and Training'!AA43</f>
        <v>Budget</v>
      </c>
      <c r="B235" s="46" t="str">
        <f>'Education and Training'!AB43</f>
        <v>7014-000000</v>
      </c>
      <c r="C235" s="46">
        <f>'Education and Training'!AC43</f>
        <v>702</v>
      </c>
      <c r="D235" s="53" t="str">
        <f>'Education and Training'!AD43</f>
        <v>035</v>
      </c>
      <c r="E235" s="53"/>
      <c r="H235" s="46">
        <f>'Education and Training'!AG43</f>
        <v>110</v>
      </c>
      <c r="I235" s="46" t="str">
        <f>'Education and Training'!AH43</f>
        <v>USD</v>
      </c>
      <c r="J235" s="54">
        <f>'Education and Training'!AI43</f>
        <v>0</v>
      </c>
      <c r="K235" s="54">
        <f>'Education and Training'!AJ43</f>
        <v>0</v>
      </c>
      <c r="L235" s="54">
        <f>'Education and Training'!AK43</f>
        <v>0</v>
      </c>
      <c r="M235" s="54">
        <f>'Education and Training'!AL43</f>
        <v>0</v>
      </c>
      <c r="N235" s="54">
        <f>'Education and Training'!AM43</f>
        <v>2695</v>
      </c>
      <c r="O235" s="54">
        <f>'Education and Training'!AN43</f>
        <v>0</v>
      </c>
      <c r="P235" s="54">
        <f>'Education and Training'!AO43</f>
        <v>0</v>
      </c>
      <c r="Q235" s="54">
        <f>'Education and Training'!AP43</f>
        <v>0</v>
      </c>
      <c r="R235" s="54">
        <f>'Education and Training'!AQ43</f>
        <v>0</v>
      </c>
      <c r="S235" s="54">
        <f>'Education and Training'!AR43</f>
        <v>0</v>
      </c>
      <c r="T235" s="54">
        <f>'Education and Training'!AS43</f>
        <v>0</v>
      </c>
      <c r="U235" s="54">
        <f>'Education and Training'!AT43</f>
        <v>0</v>
      </c>
      <c r="V235" s="54">
        <f t="shared" si="2"/>
        <v>2695</v>
      </c>
    </row>
    <row r="236" spans="1:22" x14ac:dyDescent="0.2">
      <c r="A236" s="46" t="str">
        <f>'Education and Training'!AA44</f>
        <v>Budget</v>
      </c>
      <c r="B236" s="46" t="str">
        <f>'Education and Training'!AB44</f>
        <v>7042-000000</v>
      </c>
      <c r="C236" s="46">
        <f>'Education and Training'!AC44</f>
        <v>702</v>
      </c>
      <c r="D236" s="53" t="str">
        <f>'Education and Training'!AD44</f>
        <v>035</v>
      </c>
      <c r="E236" s="53"/>
      <c r="H236" s="46">
        <f>'Education and Training'!AG44</f>
        <v>110</v>
      </c>
      <c r="I236" s="46" t="str">
        <f>'Education and Training'!AH44</f>
        <v>USD</v>
      </c>
      <c r="J236" s="54">
        <f>'Education and Training'!AI44</f>
        <v>0</v>
      </c>
      <c r="K236" s="54">
        <f>'Education and Training'!AJ44</f>
        <v>0</v>
      </c>
      <c r="L236" s="54">
        <f>'Education and Training'!AK44</f>
        <v>0</v>
      </c>
      <c r="M236" s="54">
        <f>'Education and Training'!AL44</f>
        <v>0</v>
      </c>
      <c r="N236" s="54">
        <f>'Education and Training'!AM44</f>
        <v>0</v>
      </c>
      <c r="O236" s="54">
        <f>'Education and Training'!AN44</f>
        <v>0</v>
      </c>
      <c r="P236" s="54">
        <f>'Education and Training'!AO44</f>
        <v>0</v>
      </c>
      <c r="Q236" s="54">
        <f>'Education and Training'!AP44</f>
        <v>0</v>
      </c>
      <c r="R236" s="54">
        <f>'Education and Training'!AQ44</f>
        <v>0</v>
      </c>
      <c r="S236" s="54">
        <f>'Education and Training'!AR44</f>
        <v>0</v>
      </c>
      <c r="T236" s="54">
        <f>'Education and Training'!AS44</f>
        <v>0</v>
      </c>
      <c r="U236" s="54">
        <f>'Education and Training'!AT44</f>
        <v>0</v>
      </c>
      <c r="V236" s="54">
        <f t="shared" si="2"/>
        <v>0</v>
      </c>
    </row>
    <row r="237" spans="1:22" x14ac:dyDescent="0.2">
      <c r="A237" s="46" t="str">
        <f>'Education and Training'!AA45</f>
        <v>Budget</v>
      </c>
      <c r="B237" s="46" t="str">
        <f>'Education and Training'!AB45</f>
        <v/>
      </c>
      <c r="C237" s="46">
        <f>'Education and Training'!AC45</f>
        <v>702</v>
      </c>
      <c r="D237" s="53" t="str">
        <f>'Education and Training'!AD45</f>
        <v>035</v>
      </c>
      <c r="E237" s="53"/>
      <c r="H237" s="46">
        <f>'Education and Training'!AG45</f>
        <v>110</v>
      </c>
      <c r="I237" s="46" t="str">
        <f>'Education and Training'!AH45</f>
        <v>USD</v>
      </c>
      <c r="J237" s="54">
        <f>'Education and Training'!AI45</f>
        <v>0</v>
      </c>
      <c r="K237" s="54">
        <f>'Education and Training'!AJ45</f>
        <v>0</v>
      </c>
      <c r="L237" s="54">
        <f>'Education and Training'!AK45</f>
        <v>0</v>
      </c>
      <c r="M237" s="54">
        <f>'Education and Training'!AL45</f>
        <v>0</v>
      </c>
      <c r="N237" s="54">
        <f>'Education and Training'!AM45</f>
        <v>0</v>
      </c>
      <c r="O237" s="54">
        <f>'Education and Training'!AN45</f>
        <v>0</v>
      </c>
      <c r="P237" s="54">
        <f>'Education and Training'!AO45</f>
        <v>0</v>
      </c>
      <c r="Q237" s="54">
        <f>'Education and Training'!AP45</f>
        <v>0</v>
      </c>
      <c r="R237" s="54">
        <f>'Education and Training'!AQ45</f>
        <v>0</v>
      </c>
      <c r="S237" s="54">
        <f>'Education and Training'!AR45</f>
        <v>0</v>
      </c>
      <c r="T237" s="54">
        <f>'Education and Training'!AS45</f>
        <v>0</v>
      </c>
      <c r="U237" s="54">
        <f>'Education and Training'!AT45</f>
        <v>0</v>
      </c>
      <c r="V237" s="54">
        <f t="shared" si="2"/>
        <v>0</v>
      </c>
    </row>
    <row r="238" spans="1:22" x14ac:dyDescent="0.2">
      <c r="A238" s="46" t="str">
        <f>'Education and Training'!AA46</f>
        <v>Budget</v>
      </c>
      <c r="B238" s="46" t="str">
        <f>'Education and Training'!AB46</f>
        <v/>
      </c>
      <c r="C238" s="46">
        <f>'Education and Training'!AC46</f>
        <v>702</v>
      </c>
      <c r="D238" s="53" t="str">
        <f>'Education and Training'!AD46</f>
        <v>035</v>
      </c>
      <c r="E238" s="53"/>
      <c r="H238" s="46">
        <f>'Education and Training'!AG46</f>
        <v>110</v>
      </c>
      <c r="I238" s="46" t="str">
        <f>'Education and Training'!AH46</f>
        <v>USD</v>
      </c>
      <c r="J238" s="54">
        <f>'Education and Training'!AI46</f>
        <v>0</v>
      </c>
      <c r="K238" s="54">
        <f>'Education and Training'!AJ46</f>
        <v>0</v>
      </c>
      <c r="L238" s="54">
        <f>'Education and Training'!AK46</f>
        <v>0</v>
      </c>
      <c r="M238" s="54">
        <f>'Education and Training'!AL46</f>
        <v>0</v>
      </c>
      <c r="N238" s="54">
        <f>'Education and Training'!AM46</f>
        <v>0</v>
      </c>
      <c r="O238" s="54">
        <f>'Education and Training'!AN46</f>
        <v>0</v>
      </c>
      <c r="P238" s="54">
        <f>'Education and Training'!AO46</f>
        <v>0</v>
      </c>
      <c r="Q238" s="54">
        <f>'Education and Training'!AP46</f>
        <v>0</v>
      </c>
      <c r="R238" s="54">
        <f>'Education and Training'!AQ46</f>
        <v>0</v>
      </c>
      <c r="S238" s="54">
        <f>'Education and Training'!AR46</f>
        <v>0</v>
      </c>
      <c r="T238" s="54">
        <f>'Education and Training'!AS46</f>
        <v>0</v>
      </c>
      <c r="U238" s="54">
        <f>'Education and Training'!AT46</f>
        <v>0</v>
      </c>
      <c r="V238" s="54">
        <f t="shared" si="2"/>
        <v>0</v>
      </c>
    </row>
    <row r="239" spans="1:22" x14ac:dyDescent="0.2">
      <c r="A239" s="46" t="str">
        <f>'Education and Training'!AA47</f>
        <v>Budget</v>
      </c>
      <c r="B239" s="46" t="str">
        <f>'Education and Training'!AB47</f>
        <v/>
      </c>
      <c r="C239" s="46">
        <f>'Education and Training'!AC47</f>
        <v>702</v>
      </c>
      <c r="D239" s="53" t="str">
        <f>'Education and Training'!AD47</f>
        <v>035</v>
      </c>
      <c r="E239" s="53"/>
      <c r="H239" s="46">
        <f>'Education and Training'!AG47</f>
        <v>110</v>
      </c>
      <c r="I239" s="46" t="str">
        <f>'Education and Training'!AH47</f>
        <v>USD</v>
      </c>
      <c r="J239" s="54">
        <f>'Education and Training'!AI47</f>
        <v>0</v>
      </c>
      <c r="K239" s="54">
        <f>'Education and Training'!AJ47</f>
        <v>0</v>
      </c>
      <c r="L239" s="54">
        <f>'Education and Training'!AK47</f>
        <v>0</v>
      </c>
      <c r="M239" s="54">
        <f>'Education and Training'!AL47</f>
        <v>0</v>
      </c>
      <c r="N239" s="54">
        <f>'Education and Training'!AM47</f>
        <v>0</v>
      </c>
      <c r="O239" s="54">
        <f>'Education and Training'!AN47</f>
        <v>0</v>
      </c>
      <c r="P239" s="54">
        <f>'Education and Training'!AO47</f>
        <v>0</v>
      </c>
      <c r="Q239" s="54">
        <f>'Education and Training'!AP47</f>
        <v>0</v>
      </c>
      <c r="R239" s="54">
        <f>'Education and Training'!AQ47</f>
        <v>0</v>
      </c>
      <c r="S239" s="54">
        <f>'Education and Training'!AR47</f>
        <v>0</v>
      </c>
      <c r="T239" s="54">
        <f>'Education and Training'!AS47</f>
        <v>0</v>
      </c>
      <c r="U239" s="54">
        <f>'Education and Training'!AT47</f>
        <v>0</v>
      </c>
      <c r="V239" s="54">
        <f t="shared" si="2"/>
        <v>0</v>
      </c>
    </row>
    <row r="240" spans="1:22" x14ac:dyDescent="0.2">
      <c r="A240" s="46" t="str">
        <f>'Education and Training'!AA48</f>
        <v>Budget</v>
      </c>
      <c r="B240" s="46" t="str">
        <f>'Education and Training'!AB48</f>
        <v/>
      </c>
      <c r="C240" s="46">
        <f>'Education and Training'!AC48</f>
        <v>702</v>
      </c>
      <c r="D240" s="53" t="str">
        <f>'Education and Training'!AD48</f>
        <v>035</v>
      </c>
      <c r="E240" s="53"/>
      <c r="H240" s="46">
        <f>'Education and Training'!AG48</f>
        <v>110</v>
      </c>
      <c r="I240" s="46" t="str">
        <f>'Education and Training'!AH48</f>
        <v>USD</v>
      </c>
      <c r="J240" s="54">
        <f>'Education and Training'!AI48</f>
        <v>0</v>
      </c>
      <c r="K240" s="54">
        <f>'Education and Training'!AJ48</f>
        <v>0</v>
      </c>
      <c r="L240" s="54">
        <f>'Education and Training'!AK48</f>
        <v>0</v>
      </c>
      <c r="M240" s="54">
        <f>'Education and Training'!AL48</f>
        <v>0</v>
      </c>
      <c r="N240" s="54">
        <f>'Education and Training'!AM48</f>
        <v>0</v>
      </c>
      <c r="O240" s="54">
        <f>'Education and Training'!AN48</f>
        <v>0</v>
      </c>
      <c r="P240" s="54">
        <f>'Education and Training'!AO48</f>
        <v>0</v>
      </c>
      <c r="Q240" s="54">
        <f>'Education and Training'!AP48</f>
        <v>0</v>
      </c>
      <c r="R240" s="54">
        <f>'Education and Training'!AQ48</f>
        <v>0</v>
      </c>
      <c r="S240" s="54">
        <f>'Education and Training'!AR48</f>
        <v>0</v>
      </c>
      <c r="T240" s="54">
        <f>'Education and Training'!AS48</f>
        <v>0</v>
      </c>
      <c r="U240" s="54">
        <f>'Education and Training'!AT48</f>
        <v>0</v>
      </c>
      <c r="V240" s="54">
        <f t="shared" si="2"/>
        <v>0</v>
      </c>
    </row>
    <row r="241" spans="1:22" x14ac:dyDescent="0.2">
      <c r="A241" s="46" t="str">
        <f>'Education and Training'!AA52</f>
        <v>Budget</v>
      </c>
      <c r="B241" s="46" t="str">
        <f>'Education and Training'!AB52</f>
        <v>7004-000000</v>
      </c>
      <c r="C241" s="46">
        <f>'Education and Training'!AC52</f>
        <v>703</v>
      </c>
      <c r="D241" s="53" t="str">
        <f>'Education and Training'!AD52</f>
        <v>035</v>
      </c>
      <c r="E241" s="53"/>
      <c r="H241" s="46">
        <f>'Education and Training'!AG52</f>
        <v>110</v>
      </c>
      <c r="I241" s="46" t="str">
        <f>'Education and Training'!AH52</f>
        <v>USD</v>
      </c>
      <c r="J241" s="54">
        <f>'Education and Training'!AI52</f>
        <v>0</v>
      </c>
      <c r="K241" s="54">
        <f>'Education and Training'!AJ52</f>
        <v>0</v>
      </c>
      <c r="L241" s="54">
        <f>'Education and Training'!AK52</f>
        <v>0</v>
      </c>
      <c r="M241" s="54">
        <f>'Education and Training'!AL52</f>
        <v>0</v>
      </c>
      <c r="N241" s="54">
        <f>'Education and Training'!AM52</f>
        <v>0</v>
      </c>
      <c r="O241" s="54">
        <f>'Education and Training'!AN52</f>
        <v>0</v>
      </c>
      <c r="P241" s="54">
        <f>'Education and Training'!AO52</f>
        <v>0</v>
      </c>
      <c r="Q241" s="54">
        <f>'Education and Training'!AP52</f>
        <v>0</v>
      </c>
      <c r="R241" s="54">
        <f>'Education and Training'!AQ52</f>
        <v>0</v>
      </c>
      <c r="S241" s="54">
        <f>'Education and Training'!AR52</f>
        <v>0</v>
      </c>
      <c r="T241" s="54">
        <f>'Education and Training'!AS52</f>
        <v>0</v>
      </c>
      <c r="U241" s="54">
        <f>'Education and Training'!AT52</f>
        <v>272</v>
      </c>
      <c r="V241" s="54">
        <f t="shared" si="2"/>
        <v>272</v>
      </c>
    </row>
    <row r="242" spans="1:22" x14ac:dyDescent="0.2">
      <c r="A242" s="46" t="str">
        <f>'Education and Training'!AA53</f>
        <v>Budget</v>
      </c>
      <c r="B242" s="46" t="str">
        <f>'Education and Training'!AB53</f>
        <v>7006-000000</v>
      </c>
      <c r="C242" s="46">
        <f>'Education and Training'!AC53</f>
        <v>703</v>
      </c>
      <c r="D242" s="53" t="str">
        <f>'Education and Training'!AD53</f>
        <v>035</v>
      </c>
      <c r="E242" s="53"/>
      <c r="H242" s="46">
        <f>'Education and Training'!AG53</f>
        <v>110</v>
      </c>
      <c r="I242" s="46" t="str">
        <f>'Education and Training'!AH53</f>
        <v>USD</v>
      </c>
      <c r="J242" s="54">
        <f>'Education and Training'!AI53</f>
        <v>0</v>
      </c>
      <c r="K242" s="54">
        <f>'Education and Training'!AJ53</f>
        <v>0</v>
      </c>
      <c r="L242" s="54">
        <f>'Education and Training'!AK53</f>
        <v>0</v>
      </c>
      <c r="M242" s="54">
        <f>'Education and Training'!AL53</f>
        <v>0</v>
      </c>
      <c r="N242" s="54">
        <f>'Education and Training'!AM53</f>
        <v>0</v>
      </c>
      <c r="O242" s="54">
        <f>'Education and Training'!AN53</f>
        <v>0</v>
      </c>
      <c r="P242" s="54">
        <f>'Education and Training'!AO53</f>
        <v>0</v>
      </c>
      <c r="Q242" s="54">
        <f>'Education and Training'!AP53</f>
        <v>0</v>
      </c>
      <c r="R242" s="54">
        <f>'Education and Training'!AQ53</f>
        <v>0</v>
      </c>
      <c r="S242" s="54">
        <f>'Education and Training'!AR53</f>
        <v>0</v>
      </c>
      <c r="T242" s="54">
        <f>'Education and Training'!AS53</f>
        <v>0</v>
      </c>
      <c r="U242" s="54">
        <f>'Education and Training'!AT53</f>
        <v>0</v>
      </c>
      <c r="V242" s="54">
        <f t="shared" si="2"/>
        <v>0</v>
      </c>
    </row>
    <row r="243" spans="1:22" x14ac:dyDescent="0.2">
      <c r="A243" s="46" t="str">
        <f>'Education and Training'!AA54</f>
        <v>Budget</v>
      </c>
      <c r="B243" s="46" t="str">
        <f>'Education and Training'!AB54</f>
        <v>7012-000000</v>
      </c>
      <c r="C243" s="46">
        <f>'Education and Training'!AC54</f>
        <v>703</v>
      </c>
      <c r="D243" s="53" t="str">
        <f>'Education and Training'!AD54</f>
        <v>035</v>
      </c>
      <c r="E243" s="53"/>
      <c r="H243" s="46">
        <f>'Education and Training'!AG54</f>
        <v>110</v>
      </c>
      <c r="I243" s="46" t="str">
        <f>'Education and Training'!AH54</f>
        <v>USD</v>
      </c>
      <c r="J243" s="54">
        <f>'Education and Training'!AI54</f>
        <v>0</v>
      </c>
      <c r="K243" s="54">
        <f>'Education and Training'!AJ54</f>
        <v>0</v>
      </c>
      <c r="L243" s="54">
        <f>'Education and Training'!AK54</f>
        <v>0</v>
      </c>
      <c r="M243" s="54">
        <f>'Education and Training'!AL54</f>
        <v>0</v>
      </c>
      <c r="N243" s="54">
        <f>'Education and Training'!AM54</f>
        <v>0</v>
      </c>
      <c r="O243" s="54">
        <f>'Education and Training'!AN54</f>
        <v>0</v>
      </c>
      <c r="P243" s="54">
        <f>'Education and Training'!AO54</f>
        <v>0</v>
      </c>
      <c r="Q243" s="54">
        <f>'Education and Training'!AP54</f>
        <v>0</v>
      </c>
      <c r="R243" s="54">
        <f>'Education and Training'!AQ54</f>
        <v>0</v>
      </c>
      <c r="S243" s="54">
        <f>'Education and Training'!AR54</f>
        <v>0</v>
      </c>
      <c r="T243" s="54">
        <f>'Education and Training'!AS54</f>
        <v>0</v>
      </c>
      <c r="U243" s="54">
        <f>'Education and Training'!AT54</f>
        <v>0</v>
      </c>
      <c r="V243" s="54">
        <f t="shared" si="2"/>
        <v>0</v>
      </c>
    </row>
    <row r="244" spans="1:22" x14ac:dyDescent="0.2">
      <c r="A244" s="46" t="str">
        <f>'Education and Training'!AA55</f>
        <v>Budget</v>
      </c>
      <c r="B244" s="46" t="str">
        <f>'Education and Training'!AB55</f>
        <v>7014-000000</v>
      </c>
      <c r="C244" s="46">
        <f>'Education and Training'!AC55</f>
        <v>703</v>
      </c>
      <c r="D244" s="53" t="str">
        <f>'Education and Training'!AD55</f>
        <v>035</v>
      </c>
      <c r="E244" s="53"/>
      <c r="H244" s="46">
        <f>'Education and Training'!AG55</f>
        <v>110</v>
      </c>
      <c r="I244" s="46" t="str">
        <f>'Education and Training'!AH55</f>
        <v>USD</v>
      </c>
      <c r="J244" s="54">
        <f>'Education and Training'!AI55</f>
        <v>0</v>
      </c>
      <c r="K244" s="54">
        <f>'Education and Training'!AJ55</f>
        <v>0</v>
      </c>
      <c r="L244" s="54">
        <f>'Education and Training'!AK55</f>
        <v>0</v>
      </c>
      <c r="M244" s="54">
        <f>'Education and Training'!AL55</f>
        <v>0</v>
      </c>
      <c r="N244" s="54">
        <f>'Education and Training'!AM55</f>
        <v>0</v>
      </c>
      <c r="O244" s="54">
        <f>'Education and Training'!AN55</f>
        <v>0</v>
      </c>
      <c r="P244" s="54">
        <f>'Education and Training'!AO55</f>
        <v>0</v>
      </c>
      <c r="Q244" s="54">
        <f>'Education and Training'!AP55</f>
        <v>0</v>
      </c>
      <c r="R244" s="54">
        <f>'Education and Training'!AQ55</f>
        <v>0</v>
      </c>
      <c r="S244" s="54">
        <f>'Education and Training'!AR55</f>
        <v>0</v>
      </c>
      <c r="T244" s="54">
        <f>'Education and Training'!AS55</f>
        <v>0</v>
      </c>
      <c r="U244" s="54">
        <f>'Education and Training'!AT55</f>
        <v>0</v>
      </c>
      <c r="V244" s="54">
        <f t="shared" ref="V244:V334" si="4">SUM(J244:U244)</f>
        <v>0</v>
      </c>
    </row>
    <row r="245" spans="1:22" x14ac:dyDescent="0.2">
      <c r="A245" s="46" t="str">
        <f>'Education and Training'!AA56</f>
        <v>Budget</v>
      </c>
      <c r="B245" s="46" t="str">
        <f>'Education and Training'!AB56</f>
        <v/>
      </c>
      <c r="C245" s="46">
        <f>'Education and Training'!AC56</f>
        <v>703</v>
      </c>
      <c r="D245" s="53" t="str">
        <f>'Education and Training'!AD56</f>
        <v>035</v>
      </c>
      <c r="E245" s="53"/>
      <c r="H245" s="46">
        <f>'Education and Training'!AG56</f>
        <v>110</v>
      </c>
      <c r="I245" s="46" t="str">
        <f>'Education and Training'!AH56</f>
        <v>USD</v>
      </c>
      <c r="J245" s="54">
        <f>'Education and Training'!AI56</f>
        <v>0</v>
      </c>
      <c r="K245" s="54">
        <f>'Education and Training'!AJ56</f>
        <v>0</v>
      </c>
      <c r="L245" s="54">
        <f>'Education and Training'!AK56</f>
        <v>0</v>
      </c>
      <c r="M245" s="54">
        <f>'Education and Training'!AL56</f>
        <v>0</v>
      </c>
      <c r="N245" s="54">
        <f>'Education and Training'!AM56</f>
        <v>0</v>
      </c>
      <c r="O245" s="54">
        <f>'Education and Training'!AN56</f>
        <v>0</v>
      </c>
      <c r="P245" s="54">
        <f>'Education and Training'!AO56</f>
        <v>0</v>
      </c>
      <c r="Q245" s="54">
        <f>'Education and Training'!AP56</f>
        <v>0</v>
      </c>
      <c r="R245" s="54">
        <f>'Education and Training'!AQ56</f>
        <v>0</v>
      </c>
      <c r="S245" s="54">
        <f>'Education and Training'!AR56</f>
        <v>0</v>
      </c>
      <c r="T245" s="54">
        <f>'Education and Training'!AS56</f>
        <v>0</v>
      </c>
      <c r="U245" s="54">
        <f>'Education and Training'!AT56</f>
        <v>0</v>
      </c>
      <c r="V245" s="54">
        <f t="shared" si="4"/>
        <v>0</v>
      </c>
    </row>
    <row r="246" spans="1:22" x14ac:dyDescent="0.2">
      <c r="A246" s="46" t="str">
        <f>'Education and Training'!AA57</f>
        <v>Budget</v>
      </c>
      <c r="B246" s="46" t="str">
        <f>'Education and Training'!AB57</f>
        <v/>
      </c>
      <c r="C246" s="46">
        <f>'Education and Training'!AC57</f>
        <v>703</v>
      </c>
      <c r="D246" s="53" t="str">
        <f>'Education and Training'!AD57</f>
        <v>035</v>
      </c>
      <c r="E246" s="53"/>
      <c r="H246" s="46">
        <f>'Education and Training'!AG57</f>
        <v>110</v>
      </c>
      <c r="I246" s="46" t="str">
        <f>'Education and Training'!AH57</f>
        <v>USD</v>
      </c>
      <c r="J246" s="54">
        <f>'Education and Training'!AI57</f>
        <v>0</v>
      </c>
      <c r="K246" s="54">
        <f>'Education and Training'!AJ57</f>
        <v>0</v>
      </c>
      <c r="L246" s="54">
        <f>'Education and Training'!AK57</f>
        <v>0</v>
      </c>
      <c r="M246" s="54">
        <f>'Education and Training'!AL57</f>
        <v>0</v>
      </c>
      <c r="N246" s="54">
        <f>'Education and Training'!AM57</f>
        <v>0</v>
      </c>
      <c r="O246" s="54">
        <f>'Education and Training'!AN57</f>
        <v>0</v>
      </c>
      <c r="P246" s="54">
        <f>'Education and Training'!AO57</f>
        <v>0</v>
      </c>
      <c r="Q246" s="54">
        <f>'Education and Training'!AP57</f>
        <v>0</v>
      </c>
      <c r="R246" s="54">
        <f>'Education and Training'!AQ57</f>
        <v>0</v>
      </c>
      <c r="S246" s="54">
        <f>'Education and Training'!AR57</f>
        <v>0</v>
      </c>
      <c r="T246" s="54">
        <f>'Education and Training'!AS57</f>
        <v>0</v>
      </c>
      <c r="U246" s="54">
        <f>'Education and Training'!AT57</f>
        <v>0</v>
      </c>
      <c r="V246" s="54">
        <f t="shared" si="4"/>
        <v>0</v>
      </c>
    </row>
    <row r="247" spans="1:22" x14ac:dyDescent="0.2">
      <c r="A247" s="46" t="str">
        <f>'Education and Training'!AA58</f>
        <v>Budget</v>
      </c>
      <c r="B247" s="46" t="str">
        <f>'Education and Training'!AB58</f>
        <v/>
      </c>
      <c r="C247" s="46">
        <f>'Education and Training'!AC58</f>
        <v>703</v>
      </c>
      <c r="D247" s="53" t="str">
        <f>'Education and Training'!AD58</f>
        <v>035</v>
      </c>
      <c r="E247" s="53"/>
      <c r="H247" s="46">
        <f>'Education and Training'!AG58</f>
        <v>110</v>
      </c>
      <c r="I247" s="46" t="str">
        <f>'Education and Training'!AH58</f>
        <v>USD</v>
      </c>
      <c r="J247" s="54">
        <f>'Education and Training'!AI58</f>
        <v>0</v>
      </c>
      <c r="K247" s="54">
        <f>'Education and Training'!AJ58</f>
        <v>0</v>
      </c>
      <c r="L247" s="54">
        <f>'Education and Training'!AK58</f>
        <v>0</v>
      </c>
      <c r="M247" s="54">
        <f>'Education and Training'!AL58</f>
        <v>0</v>
      </c>
      <c r="N247" s="54">
        <f>'Education and Training'!AM58</f>
        <v>0</v>
      </c>
      <c r="O247" s="54">
        <f>'Education and Training'!AN58</f>
        <v>0</v>
      </c>
      <c r="P247" s="54">
        <f>'Education and Training'!AO58</f>
        <v>0</v>
      </c>
      <c r="Q247" s="54">
        <f>'Education and Training'!AP58</f>
        <v>0</v>
      </c>
      <c r="R247" s="54">
        <f>'Education and Training'!AQ58</f>
        <v>0</v>
      </c>
      <c r="S247" s="54">
        <f>'Education and Training'!AR58</f>
        <v>0</v>
      </c>
      <c r="T247" s="54">
        <f>'Education and Training'!AS58</f>
        <v>0</v>
      </c>
      <c r="U247" s="54">
        <f>'Education and Training'!AT58</f>
        <v>0</v>
      </c>
      <c r="V247" s="54">
        <f t="shared" si="4"/>
        <v>0</v>
      </c>
    </row>
    <row r="248" spans="1:22" x14ac:dyDescent="0.2">
      <c r="A248" s="46" t="str">
        <f>'Education and Training'!AA59</f>
        <v>Budget</v>
      </c>
      <c r="B248" s="46" t="str">
        <f>'Education and Training'!AB59</f>
        <v/>
      </c>
      <c r="C248" s="46">
        <f>'Education and Training'!AC59</f>
        <v>703</v>
      </c>
      <c r="D248" s="53" t="str">
        <f>'Education and Training'!AD59</f>
        <v>035</v>
      </c>
      <c r="E248" s="53"/>
      <c r="H248" s="46">
        <f>'Education and Training'!AG59</f>
        <v>110</v>
      </c>
      <c r="I248" s="46" t="str">
        <f>'Education and Training'!AH59</f>
        <v>USD</v>
      </c>
      <c r="J248" s="54">
        <f>'Education and Training'!AI59</f>
        <v>0</v>
      </c>
      <c r="K248" s="54">
        <f>'Education and Training'!AJ59</f>
        <v>0</v>
      </c>
      <c r="L248" s="54">
        <f>'Education and Training'!AK59</f>
        <v>0</v>
      </c>
      <c r="M248" s="54">
        <f>'Education and Training'!AL59</f>
        <v>0</v>
      </c>
      <c r="N248" s="54">
        <f>'Education and Training'!AM59</f>
        <v>0</v>
      </c>
      <c r="O248" s="54">
        <f>'Education and Training'!AN59</f>
        <v>0</v>
      </c>
      <c r="P248" s="54">
        <f>'Education and Training'!AO59</f>
        <v>0</v>
      </c>
      <c r="Q248" s="54">
        <f>'Education and Training'!AP59</f>
        <v>0</v>
      </c>
      <c r="R248" s="54">
        <f>'Education and Training'!AQ59</f>
        <v>0</v>
      </c>
      <c r="S248" s="54">
        <f>'Education and Training'!AR59</f>
        <v>0</v>
      </c>
      <c r="T248" s="54">
        <f>'Education and Training'!AS59</f>
        <v>0</v>
      </c>
      <c r="U248" s="54">
        <f>'Education and Training'!AT59</f>
        <v>0</v>
      </c>
      <c r="V248" s="54">
        <f t="shared" si="4"/>
        <v>0</v>
      </c>
    </row>
    <row r="249" spans="1:22" x14ac:dyDescent="0.2">
      <c r="A249" s="46" t="str">
        <f>'Education and Training'!AA63</f>
        <v>Budget</v>
      </c>
      <c r="B249" s="46" t="str">
        <f>'Education and Training'!AB63</f>
        <v>7006-000000</v>
      </c>
      <c r="C249" s="46">
        <f>'Education and Training'!AC63</f>
        <v>704</v>
      </c>
      <c r="D249" s="53" t="str">
        <f>'Education and Training'!AD63</f>
        <v>035</v>
      </c>
      <c r="E249" s="53"/>
      <c r="H249" s="46">
        <f>'Education and Training'!AG63</f>
        <v>110</v>
      </c>
      <c r="I249" s="46" t="str">
        <f>'Education and Training'!AH63</f>
        <v>USD</v>
      </c>
      <c r="J249" s="54">
        <f>'Education and Training'!AI63</f>
        <v>0</v>
      </c>
      <c r="K249" s="54">
        <f>'Education and Training'!AJ63</f>
        <v>0</v>
      </c>
      <c r="L249" s="54">
        <f>'Education and Training'!AK63</f>
        <v>0</v>
      </c>
      <c r="M249" s="54">
        <f>'Education and Training'!AL63</f>
        <v>0</v>
      </c>
      <c r="N249" s="54">
        <f>'Education and Training'!AM63</f>
        <v>0</v>
      </c>
      <c r="O249" s="54">
        <f>'Education and Training'!AN63</f>
        <v>0</v>
      </c>
      <c r="P249" s="54">
        <f>'Education and Training'!AO63</f>
        <v>0</v>
      </c>
      <c r="Q249" s="54">
        <f>'Education and Training'!AP63</f>
        <v>0</v>
      </c>
      <c r="R249" s="54">
        <f>'Education and Training'!AQ63</f>
        <v>0</v>
      </c>
      <c r="S249" s="54">
        <f>'Education and Training'!AR63</f>
        <v>0</v>
      </c>
      <c r="T249" s="54">
        <f>'Education and Training'!AS63</f>
        <v>0</v>
      </c>
      <c r="U249" s="54">
        <f>'Education and Training'!AT63</f>
        <v>0</v>
      </c>
      <c r="V249" s="54">
        <f t="shared" si="4"/>
        <v>0</v>
      </c>
    </row>
    <row r="250" spans="1:22" x14ac:dyDescent="0.2">
      <c r="A250" s="46" t="str">
        <f>'Education and Training'!AA64</f>
        <v>Budget</v>
      </c>
      <c r="B250" s="46" t="str">
        <f>'Education and Training'!AB64</f>
        <v>7010-000000</v>
      </c>
      <c r="C250" s="46">
        <f>'Education and Training'!AC64</f>
        <v>704</v>
      </c>
      <c r="D250" s="53" t="str">
        <f>'Education and Training'!AD64</f>
        <v>035</v>
      </c>
      <c r="E250" s="53"/>
      <c r="H250" s="46">
        <f>'Education and Training'!AG64</f>
        <v>110</v>
      </c>
      <c r="I250" s="46" t="str">
        <f>'Education and Training'!AH64</f>
        <v>USD</v>
      </c>
      <c r="J250" s="54">
        <f>'Education and Training'!AI64</f>
        <v>0</v>
      </c>
      <c r="K250" s="54">
        <f>'Education and Training'!AJ64</f>
        <v>0</v>
      </c>
      <c r="L250" s="54">
        <f>'Education and Training'!AK64</f>
        <v>0</v>
      </c>
      <c r="M250" s="54">
        <f>'Education and Training'!AL64</f>
        <v>320</v>
      </c>
      <c r="N250" s="54">
        <f>'Education and Training'!AM64</f>
        <v>0</v>
      </c>
      <c r="O250" s="54">
        <f>'Education and Training'!AN64</f>
        <v>0</v>
      </c>
      <c r="P250" s="54">
        <f>'Education and Training'!AO64</f>
        <v>0</v>
      </c>
      <c r="Q250" s="54">
        <f>'Education and Training'!AP64</f>
        <v>0</v>
      </c>
      <c r="R250" s="54">
        <f>'Education and Training'!AQ64</f>
        <v>380</v>
      </c>
      <c r="S250" s="54">
        <f>'Education and Training'!AR64</f>
        <v>0</v>
      </c>
      <c r="T250" s="54">
        <f>'Education and Training'!AS64</f>
        <v>0</v>
      </c>
      <c r="U250" s="54">
        <f>'Education and Training'!AT64</f>
        <v>0</v>
      </c>
      <c r="V250" s="54">
        <f t="shared" si="4"/>
        <v>700</v>
      </c>
    </row>
    <row r="251" spans="1:22" x14ac:dyDescent="0.2">
      <c r="A251" s="46" t="str">
        <f>'Education and Training'!AA65</f>
        <v>Budget</v>
      </c>
      <c r="B251" s="46" t="str">
        <f>'Education and Training'!AB65</f>
        <v/>
      </c>
      <c r="C251" s="46">
        <f>'Education and Training'!AC65</f>
        <v>704</v>
      </c>
      <c r="D251" s="53" t="str">
        <f>'Education and Training'!AD65</f>
        <v>035</v>
      </c>
      <c r="E251" s="53"/>
      <c r="H251" s="46">
        <f>'Education and Training'!AG65</f>
        <v>110</v>
      </c>
      <c r="I251" s="46" t="str">
        <f>'Education and Training'!AH65</f>
        <v>USD</v>
      </c>
      <c r="J251" s="54">
        <f>'Education and Training'!AI65</f>
        <v>0</v>
      </c>
      <c r="K251" s="54">
        <f>'Education and Training'!AJ65</f>
        <v>0</v>
      </c>
      <c r="L251" s="54">
        <f>'Education and Training'!AK65</f>
        <v>0</v>
      </c>
      <c r="M251" s="54">
        <f>'Education and Training'!AL65</f>
        <v>0</v>
      </c>
      <c r="N251" s="54">
        <f>'Education and Training'!AM65</f>
        <v>0</v>
      </c>
      <c r="O251" s="54">
        <f>'Education and Training'!AN65</f>
        <v>0</v>
      </c>
      <c r="P251" s="54">
        <f>'Education and Training'!AO65</f>
        <v>0</v>
      </c>
      <c r="Q251" s="54">
        <f>'Education and Training'!AP65</f>
        <v>0</v>
      </c>
      <c r="R251" s="54">
        <f>'Education and Training'!AQ65</f>
        <v>0</v>
      </c>
      <c r="S251" s="54">
        <f>'Education and Training'!AR65</f>
        <v>0</v>
      </c>
      <c r="T251" s="54">
        <f>'Education and Training'!AS65</f>
        <v>0</v>
      </c>
      <c r="U251" s="54">
        <f>'Education and Training'!AT65</f>
        <v>0</v>
      </c>
      <c r="V251" s="54">
        <f t="shared" si="4"/>
        <v>0</v>
      </c>
    </row>
    <row r="252" spans="1:22" x14ac:dyDescent="0.2">
      <c r="A252" s="46" t="str">
        <f>'Education and Training'!AA66</f>
        <v>Budget</v>
      </c>
      <c r="B252" s="46" t="str">
        <f>'Education and Training'!AB66</f>
        <v/>
      </c>
      <c r="C252" s="46">
        <f>'Education and Training'!AC66</f>
        <v>704</v>
      </c>
      <c r="D252" s="53" t="str">
        <f>'Education and Training'!AD66</f>
        <v>035</v>
      </c>
      <c r="E252" s="53"/>
      <c r="H252" s="46">
        <f>'Education and Training'!AG66</f>
        <v>110</v>
      </c>
      <c r="I252" s="46" t="str">
        <f>'Education and Training'!AH66</f>
        <v>USD</v>
      </c>
      <c r="J252" s="54">
        <f>'Education and Training'!AI66</f>
        <v>0</v>
      </c>
      <c r="K252" s="54">
        <f>'Education and Training'!AJ66</f>
        <v>0</v>
      </c>
      <c r="L252" s="54">
        <f>'Education and Training'!AK66</f>
        <v>0</v>
      </c>
      <c r="M252" s="54">
        <f>'Education and Training'!AL66</f>
        <v>0</v>
      </c>
      <c r="N252" s="54">
        <f>'Education and Training'!AM66</f>
        <v>0</v>
      </c>
      <c r="O252" s="54">
        <f>'Education and Training'!AN66</f>
        <v>0</v>
      </c>
      <c r="P252" s="54">
        <f>'Education and Training'!AO66</f>
        <v>0</v>
      </c>
      <c r="Q252" s="54">
        <f>'Education and Training'!AP66</f>
        <v>0</v>
      </c>
      <c r="R252" s="54">
        <f>'Education and Training'!AQ66</f>
        <v>0</v>
      </c>
      <c r="S252" s="54">
        <f>'Education and Training'!AR66</f>
        <v>0</v>
      </c>
      <c r="T252" s="54">
        <f>'Education and Training'!AS66</f>
        <v>0</v>
      </c>
      <c r="U252" s="54">
        <f>'Education and Training'!AT66</f>
        <v>0</v>
      </c>
      <c r="V252" s="54">
        <f t="shared" si="4"/>
        <v>0</v>
      </c>
    </row>
    <row r="253" spans="1:22" x14ac:dyDescent="0.2">
      <c r="A253" s="46" t="str">
        <f>'Education and Training'!AA67</f>
        <v>Budget</v>
      </c>
      <c r="B253" s="46" t="str">
        <f>'Education and Training'!AB67</f>
        <v/>
      </c>
      <c r="C253" s="46">
        <f>'Education and Training'!AC67</f>
        <v>704</v>
      </c>
      <c r="D253" s="53" t="str">
        <f>'Education and Training'!AD67</f>
        <v>035</v>
      </c>
      <c r="E253" s="53"/>
      <c r="H253" s="46">
        <f>'Education and Training'!AG67</f>
        <v>110</v>
      </c>
      <c r="I253" s="46" t="str">
        <f>'Education and Training'!AH67</f>
        <v>USD</v>
      </c>
      <c r="J253" s="54">
        <f>'Education and Training'!AI67</f>
        <v>0</v>
      </c>
      <c r="K253" s="54">
        <f>'Education and Training'!AJ67</f>
        <v>0</v>
      </c>
      <c r="L253" s="54">
        <f>'Education and Training'!AK67</f>
        <v>0</v>
      </c>
      <c r="M253" s="54">
        <f>'Education and Training'!AL67</f>
        <v>0</v>
      </c>
      <c r="N253" s="54">
        <f>'Education and Training'!AM67</f>
        <v>0</v>
      </c>
      <c r="O253" s="54">
        <f>'Education and Training'!AN67</f>
        <v>0</v>
      </c>
      <c r="P253" s="54">
        <f>'Education and Training'!AO67</f>
        <v>0</v>
      </c>
      <c r="Q253" s="54">
        <f>'Education and Training'!AP67</f>
        <v>0</v>
      </c>
      <c r="R253" s="54">
        <f>'Education and Training'!AQ67</f>
        <v>0</v>
      </c>
      <c r="S253" s="54">
        <f>'Education and Training'!AR67</f>
        <v>0</v>
      </c>
      <c r="T253" s="54">
        <f>'Education and Training'!AS67</f>
        <v>0</v>
      </c>
      <c r="U253" s="54">
        <f>'Education and Training'!AT67</f>
        <v>0</v>
      </c>
      <c r="V253" s="54">
        <f t="shared" si="4"/>
        <v>0</v>
      </c>
    </row>
    <row r="254" spans="1:22" x14ac:dyDescent="0.2">
      <c r="A254" s="46" t="str">
        <f>'Education and Training'!AA68</f>
        <v>Budget</v>
      </c>
      <c r="B254" s="46" t="str">
        <f>'Education and Training'!AB68</f>
        <v/>
      </c>
      <c r="C254" s="46">
        <f>'Education and Training'!AC68</f>
        <v>704</v>
      </c>
      <c r="D254" s="53" t="str">
        <f>'Education and Training'!AD68</f>
        <v>035</v>
      </c>
      <c r="E254" s="53"/>
      <c r="H254" s="46">
        <f>'Education and Training'!AG68</f>
        <v>110</v>
      </c>
      <c r="I254" s="46" t="str">
        <f>'Education and Training'!AH68</f>
        <v>USD</v>
      </c>
      <c r="J254" s="54">
        <f>'Education and Training'!AI68</f>
        <v>0</v>
      </c>
      <c r="K254" s="54">
        <f>'Education and Training'!AJ68</f>
        <v>0</v>
      </c>
      <c r="L254" s="54">
        <f>'Education and Training'!AK68</f>
        <v>0</v>
      </c>
      <c r="M254" s="54">
        <f>'Education and Training'!AL68</f>
        <v>0</v>
      </c>
      <c r="N254" s="54">
        <f>'Education and Training'!AM68</f>
        <v>0</v>
      </c>
      <c r="O254" s="54">
        <f>'Education and Training'!AN68</f>
        <v>0</v>
      </c>
      <c r="P254" s="54">
        <f>'Education and Training'!AO68</f>
        <v>0</v>
      </c>
      <c r="Q254" s="54">
        <f>'Education and Training'!AP68</f>
        <v>0</v>
      </c>
      <c r="R254" s="54">
        <f>'Education and Training'!AQ68</f>
        <v>0</v>
      </c>
      <c r="S254" s="54">
        <f>'Education and Training'!AR68</f>
        <v>0</v>
      </c>
      <c r="T254" s="54">
        <f>'Education and Training'!AS68</f>
        <v>0</v>
      </c>
      <c r="U254" s="54">
        <f>'Education and Training'!AT68</f>
        <v>0</v>
      </c>
      <c r="V254" s="54">
        <f t="shared" si="4"/>
        <v>0</v>
      </c>
    </row>
    <row r="255" spans="1:22" x14ac:dyDescent="0.2">
      <c r="A255" s="46" t="str">
        <f>'Education and Training'!AA72</f>
        <v>Budget</v>
      </c>
      <c r="B255" s="46" t="str">
        <f>'Education and Training'!AB72</f>
        <v>7004-000000</v>
      </c>
      <c r="C255" s="46">
        <f>'Education and Training'!AC72</f>
        <v>706</v>
      </c>
      <c r="D255" s="53" t="str">
        <f>'Education and Training'!AD72</f>
        <v>035</v>
      </c>
      <c r="E255" s="53"/>
      <c r="H255" s="46">
        <f>'Education and Training'!AG72</f>
        <v>110</v>
      </c>
      <c r="I255" s="46" t="str">
        <f>'Education and Training'!AH72</f>
        <v>USD</v>
      </c>
      <c r="J255" s="54">
        <f>'Education and Training'!AI72</f>
        <v>0</v>
      </c>
      <c r="K255" s="54">
        <f>'Education and Training'!AJ72</f>
        <v>0</v>
      </c>
      <c r="L255" s="54">
        <f>'Education and Training'!AK72</f>
        <v>0</v>
      </c>
      <c r="M255" s="54">
        <f>'Education and Training'!AL72</f>
        <v>100</v>
      </c>
      <c r="N255" s="54">
        <f>'Education and Training'!AM72</f>
        <v>0</v>
      </c>
      <c r="O255" s="54">
        <f>'Education and Training'!AN72</f>
        <v>0</v>
      </c>
      <c r="P255" s="54">
        <f>'Education and Training'!AO72</f>
        <v>0</v>
      </c>
      <c r="Q255" s="54">
        <f>'Education and Training'!AP72</f>
        <v>0</v>
      </c>
      <c r="R255" s="54">
        <f>'Education and Training'!AQ72</f>
        <v>0</v>
      </c>
      <c r="S255" s="54">
        <f>'Education and Training'!AR72</f>
        <v>0</v>
      </c>
      <c r="T255" s="54">
        <f>'Education and Training'!AS72</f>
        <v>0</v>
      </c>
      <c r="U255" s="54">
        <f>'Education and Training'!AT72</f>
        <v>0</v>
      </c>
      <c r="V255" s="54">
        <f t="shared" si="4"/>
        <v>100</v>
      </c>
    </row>
    <row r="256" spans="1:22" x14ac:dyDescent="0.2">
      <c r="A256" s="46" t="str">
        <f>'Education and Training'!AA73</f>
        <v>Budget</v>
      </c>
      <c r="B256" s="46" t="str">
        <f>'Education and Training'!AB73</f>
        <v>7006-000000</v>
      </c>
      <c r="C256" s="46">
        <f>'Education and Training'!AC73</f>
        <v>706</v>
      </c>
      <c r="D256" s="53" t="str">
        <f>'Education and Training'!AD73</f>
        <v>035</v>
      </c>
      <c r="E256" s="53"/>
      <c r="H256" s="46">
        <f>'Education and Training'!AG73</f>
        <v>110</v>
      </c>
      <c r="I256" s="46" t="str">
        <f>'Education and Training'!AH73</f>
        <v>USD</v>
      </c>
      <c r="J256" s="54">
        <f>'Education and Training'!AI73</f>
        <v>0</v>
      </c>
      <c r="K256" s="54">
        <f>'Education and Training'!AJ73</f>
        <v>0</v>
      </c>
      <c r="L256" s="54">
        <f>'Education and Training'!AK73</f>
        <v>0</v>
      </c>
      <c r="M256" s="54">
        <f>'Education and Training'!AL73</f>
        <v>0</v>
      </c>
      <c r="N256" s="54">
        <f>'Education and Training'!AM73</f>
        <v>0</v>
      </c>
      <c r="O256" s="54">
        <f>'Education and Training'!AN73</f>
        <v>0</v>
      </c>
      <c r="P256" s="54">
        <f>'Education and Training'!AO73</f>
        <v>0</v>
      </c>
      <c r="Q256" s="54">
        <f>'Education and Training'!AP73</f>
        <v>0</v>
      </c>
      <c r="R256" s="54">
        <f>'Education and Training'!AQ73</f>
        <v>0</v>
      </c>
      <c r="S256" s="54">
        <f>'Education and Training'!AR73</f>
        <v>0</v>
      </c>
      <c r="T256" s="54">
        <f>'Education and Training'!AS73</f>
        <v>0</v>
      </c>
      <c r="U256" s="54">
        <f>'Education and Training'!AT73</f>
        <v>0</v>
      </c>
      <c r="V256" s="54">
        <f t="shared" si="4"/>
        <v>0</v>
      </c>
    </row>
    <row r="257" spans="1:22" x14ac:dyDescent="0.2">
      <c r="A257" s="46" t="str">
        <f>'Education and Training'!AA74</f>
        <v>Budget</v>
      </c>
      <c r="B257" s="46" t="str">
        <f>'Education and Training'!AB74</f>
        <v>7010-000000</v>
      </c>
      <c r="C257" s="46">
        <f>'Education and Training'!AC74</f>
        <v>706</v>
      </c>
      <c r="D257" s="53" t="str">
        <f>'Education and Training'!AD74</f>
        <v>035</v>
      </c>
      <c r="E257" s="53"/>
      <c r="H257" s="46">
        <f>'Education and Training'!AG74</f>
        <v>110</v>
      </c>
      <c r="I257" s="46" t="str">
        <f>'Education and Training'!AH74</f>
        <v>USD</v>
      </c>
      <c r="J257" s="54">
        <f>'Education and Training'!AI74</f>
        <v>0</v>
      </c>
      <c r="K257" s="54">
        <f>'Education and Training'!AJ74</f>
        <v>0</v>
      </c>
      <c r="L257" s="54">
        <f>'Education and Training'!AK74</f>
        <v>0</v>
      </c>
      <c r="M257" s="54">
        <f>'Education and Training'!AL74</f>
        <v>250</v>
      </c>
      <c r="N257" s="54">
        <f>'Education and Training'!AM74</f>
        <v>0</v>
      </c>
      <c r="O257" s="54">
        <f>'Education and Training'!AN74</f>
        <v>0</v>
      </c>
      <c r="P257" s="54">
        <f>'Education and Training'!AO74</f>
        <v>0</v>
      </c>
      <c r="Q257" s="54">
        <f>'Education and Training'!AP74</f>
        <v>0</v>
      </c>
      <c r="R257" s="54">
        <f>'Education and Training'!AQ74</f>
        <v>0</v>
      </c>
      <c r="S257" s="54">
        <f>'Education and Training'!AR74</f>
        <v>0</v>
      </c>
      <c r="T257" s="54">
        <f>'Education and Training'!AS74</f>
        <v>0</v>
      </c>
      <c r="U257" s="54">
        <f>'Education and Training'!AT74</f>
        <v>0</v>
      </c>
      <c r="V257" s="54">
        <f t="shared" si="4"/>
        <v>250</v>
      </c>
    </row>
    <row r="258" spans="1:22" x14ac:dyDescent="0.2">
      <c r="A258" s="46" t="str">
        <f>'Education and Training'!AA75</f>
        <v>Budget</v>
      </c>
      <c r="B258" s="46" t="str">
        <f>'Education and Training'!AB75</f>
        <v>7082-000000</v>
      </c>
      <c r="C258" s="46">
        <f>'Education and Training'!AC75</f>
        <v>706</v>
      </c>
      <c r="D258" s="53" t="str">
        <f>'Education and Training'!AD75</f>
        <v>035</v>
      </c>
      <c r="E258" s="53"/>
      <c r="H258" s="46">
        <f>'Education and Training'!AG75</f>
        <v>110</v>
      </c>
      <c r="I258" s="46" t="str">
        <f>'Education and Training'!AH75</f>
        <v>USD</v>
      </c>
      <c r="J258" s="54">
        <f>'Education and Training'!AI75</f>
        <v>0</v>
      </c>
      <c r="K258" s="54">
        <f>'Education and Training'!AJ75</f>
        <v>0</v>
      </c>
      <c r="L258" s="54">
        <f>'Education and Training'!AK75</f>
        <v>0</v>
      </c>
      <c r="M258" s="54">
        <f>'Education and Training'!AL75</f>
        <v>0</v>
      </c>
      <c r="N258" s="54">
        <f>'Education and Training'!AM75</f>
        <v>0</v>
      </c>
      <c r="O258" s="54">
        <f>'Education and Training'!AN75</f>
        <v>0</v>
      </c>
      <c r="P258" s="54">
        <f>'Education and Training'!AO75</f>
        <v>0</v>
      </c>
      <c r="Q258" s="54">
        <f>'Education and Training'!AP75</f>
        <v>0</v>
      </c>
      <c r="R258" s="54">
        <f>'Education and Training'!AQ75</f>
        <v>0</v>
      </c>
      <c r="S258" s="54">
        <f>'Education and Training'!AR75</f>
        <v>250</v>
      </c>
      <c r="T258" s="54">
        <f>'Education and Training'!AS75</f>
        <v>0</v>
      </c>
      <c r="U258" s="54">
        <f>'Education and Training'!AT75</f>
        <v>0</v>
      </c>
      <c r="V258" s="54">
        <f t="shared" si="4"/>
        <v>250</v>
      </c>
    </row>
    <row r="259" spans="1:22" x14ac:dyDescent="0.2">
      <c r="A259" s="46" t="str">
        <f>'Education and Training'!AA76</f>
        <v>Budget</v>
      </c>
      <c r="B259" s="46" t="str">
        <f>'Education and Training'!AB76</f>
        <v>7086-000000</v>
      </c>
      <c r="C259" s="46">
        <f>'Education and Training'!AC76</f>
        <v>706</v>
      </c>
      <c r="D259" s="53" t="str">
        <f>'Education and Training'!AD76</f>
        <v>035</v>
      </c>
      <c r="E259" s="53"/>
      <c r="H259" s="46">
        <f>'Education and Training'!AG76</f>
        <v>110</v>
      </c>
      <c r="I259" s="46" t="str">
        <f>'Education and Training'!AH76</f>
        <v>USD</v>
      </c>
      <c r="J259" s="54">
        <f>'Education and Training'!AI76</f>
        <v>0</v>
      </c>
      <c r="K259" s="54">
        <f>'Education and Training'!AJ76</f>
        <v>0</v>
      </c>
      <c r="L259" s="54">
        <f>'Education and Training'!AK76</f>
        <v>0</v>
      </c>
      <c r="M259" s="54">
        <f>'Education and Training'!AL76</f>
        <v>0</v>
      </c>
      <c r="N259" s="54">
        <f>'Education and Training'!AM76</f>
        <v>0</v>
      </c>
      <c r="O259" s="54">
        <f>'Education and Training'!AN76</f>
        <v>0</v>
      </c>
      <c r="P259" s="54">
        <f>'Education and Training'!AO76</f>
        <v>0</v>
      </c>
      <c r="Q259" s="54">
        <f>'Education and Training'!AP76</f>
        <v>0</v>
      </c>
      <c r="R259" s="54">
        <f>'Education and Training'!AQ76</f>
        <v>0</v>
      </c>
      <c r="S259" s="54">
        <f>'Education and Training'!AR76</f>
        <v>0</v>
      </c>
      <c r="T259" s="54">
        <f>'Education and Training'!AS76</f>
        <v>0</v>
      </c>
      <c r="U259" s="54">
        <f>'Education and Training'!AT76</f>
        <v>0</v>
      </c>
      <c r="V259" s="54">
        <f t="shared" si="4"/>
        <v>0</v>
      </c>
    </row>
    <row r="260" spans="1:22" x14ac:dyDescent="0.2">
      <c r="A260" s="46" t="str">
        <f>'Education and Training'!AA77</f>
        <v>Budget</v>
      </c>
      <c r="B260" s="46" t="str">
        <f>'Education and Training'!AB77</f>
        <v/>
      </c>
      <c r="C260" s="46">
        <f>'Education and Training'!AC77</f>
        <v>706</v>
      </c>
      <c r="D260" s="53" t="str">
        <f>'Education and Training'!AD77</f>
        <v>035</v>
      </c>
      <c r="E260" s="53"/>
      <c r="H260" s="46">
        <f>'Education and Training'!AG77</f>
        <v>110</v>
      </c>
      <c r="I260" s="46" t="str">
        <f>'Education and Training'!AH77</f>
        <v>USD</v>
      </c>
      <c r="J260" s="54">
        <f>'Education and Training'!AI77</f>
        <v>0</v>
      </c>
      <c r="K260" s="54">
        <f>'Education and Training'!AJ77</f>
        <v>0</v>
      </c>
      <c r="L260" s="54">
        <f>'Education and Training'!AK77</f>
        <v>0</v>
      </c>
      <c r="M260" s="54">
        <f>'Education and Training'!AL77</f>
        <v>0</v>
      </c>
      <c r="N260" s="54">
        <f>'Education and Training'!AM77</f>
        <v>0</v>
      </c>
      <c r="O260" s="54">
        <f>'Education and Training'!AN77</f>
        <v>0</v>
      </c>
      <c r="P260" s="54">
        <f>'Education and Training'!AO77</f>
        <v>0</v>
      </c>
      <c r="Q260" s="54">
        <f>'Education and Training'!AP77</f>
        <v>0</v>
      </c>
      <c r="R260" s="54">
        <f>'Education and Training'!AQ77</f>
        <v>0</v>
      </c>
      <c r="S260" s="54">
        <f>'Education and Training'!AR77</f>
        <v>0</v>
      </c>
      <c r="T260" s="54">
        <f>'Education and Training'!AS77</f>
        <v>0</v>
      </c>
      <c r="U260" s="54">
        <f>'Education and Training'!AT77</f>
        <v>0</v>
      </c>
      <c r="V260" s="54">
        <f t="shared" si="4"/>
        <v>0</v>
      </c>
    </row>
    <row r="261" spans="1:22" x14ac:dyDescent="0.2">
      <c r="A261" s="46" t="str">
        <f>'Education and Training'!AA78</f>
        <v>Budget</v>
      </c>
      <c r="B261" s="46" t="str">
        <f>'Education and Training'!AB78</f>
        <v/>
      </c>
      <c r="C261" s="46">
        <f>'Education and Training'!AC78</f>
        <v>706</v>
      </c>
      <c r="D261" s="53" t="str">
        <f>'Education and Training'!AD78</f>
        <v>035</v>
      </c>
      <c r="E261" s="53"/>
      <c r="H261" s="46">
        <f>'Education and Training'!AG78</f>
        <v>110</v>
      </c>
      <c r="I261" s="46" t="str">
        <f>'Education and Training'!AH78</f>
        <v>USD</v>
      </c>
      <c r="J261" s="54">
        <f>'Education and Training'!AI78</f>
        <v>0</v>
      </c>
      <c r="K261" s="54">
        <f>'Education and Training'!AJ78</f>
        <v>0</v>
      </c>
      <c r="L261" s="54">
        <f>'Education and Training'!AK78</f>
        <v>0</v>
      </c>
      <c r="M261" s="54">
        <f>'Education and Training'!AL78</f>
        <v>0</v>
      </c>
      <c r="N261" s="54">
        <f>'Education and Training'!AM78</f>
        <v>0</v>
      </c>
      <c r="O261" s="54">
        <f>'Education and Training'!AN78</f>
        <v>0</v>
      </c>
      <c r="P261" s="54">
        <f>'Education and Training'!AO78</f>
        <v>0</v>
      </c>
      <c r="Q261" s="54">
        <f>'Education and Training'!AP78</f>
        <v>0</v>
      </c>
      <c r="R261" s="54">
        <f>'Education and Training'!AQ78</f>
        <v>0</v>
      </c>
      <c r="S261" s="54">
        <f>'Education and Training'!AR78</f>
        <v>0</v>
      </c>
      <c r="T261" s="54">
        <f>'Education and Training'!AS78</f>
        <v>0</v>
      </c>
      <c r="U261" s="54">
        <f>'Education and Training'!AT78</f>
        <v>0</v>
      </c>
      <c r="V261" s="54">
        <f t="shared" si="4"/>
        <v>0</v>
      </c>
    </row>
    <row r="262" spans="1:22" x14ac:dyDescent="0.2">
      <c r="A262" s="46" t="str">
        <f>'Education and Training'!AA79</f>
        <v>Budget</v>
      </c>
      <c r="B262" s="46" t="str">
        <f>'Education and Training'!AB79</f>
        <v/>
      </c>
      <c r="C262" s="46">
        <f>'Education and Training'!AC79</f>
        <v>706</v>
      </c>
      <c r="D262" s="53" t="str">
        <f>'Education and Training'!AD79</f>
        <v>035</v>
      </c>
      <c r="E262" s="53"/>
      <c r="H262" s="46">
        <f>'Education and Training'!AG79</f>
        <v>110</v>
      </c>
      <c r="I262" s="46" t="str">
        <f>'Education and Training'!AH79</f>
        <v>USD</v>
      </c>
      <c r="J262" s="54">
        <f>'Education and Training'!AI79</f>
        <v>0</v>
      </c>
      <c r="K262" s="54">
        <f>'Education and Training'!AJ79</f>
        <v>0</v>
      </c>
      <c r="L262" s="54">
        <f>'Education and Training'!AK79</f>
        <v>0</v>
      </c>
      <c r="M262" s="54">
        <f>'Education and Training'!AL79</f>
        <v>0</v>
      </c>
      <c r="N262" s="54">
        <f>'Education and Training'!AM79</f>
        <v>0</v>
      </c>
      <c r="O262" s="54">
        <f>'Education and Training'!AN79</f>
        <v>0</v>
      </c>
      <c r="P262" s="54">
        <f>'Education and Training'!AO79</f>
        <v>0</v>
      </c>
      <c r="Q262" s="54">
        <f>'Education and Training'!AP79</f>
        <v>0</v>
      </c>
      <c r="R262" s="54">
        <f>'Education and Training'!AQ79</f>
        <v>0</v>
      </c>
      <c r="S262" s="54">
        <f>'Education and Training'!AR79</f>
        <v>0</v>
      </c>
      <c r="T262" s="54">
        <f>'Education and Training'!AS79</f>
        <v>0</v>
      </c>
      <c r="U262" s="54">
        <f>'Education and Training'!AT79</f>
        <v>0</v>
      </c>
      <c r="V262" s="54">
        <f t="shared" si="4"/>
        <v>0</v>
      </c>
    </row>
    <row r="263" spans="1:22" x14ac:dyDescent="0.2">
      <c r="A263" s="46" t="str">
        <f>'Education and Training'!AA80</f>
        <v>Budget</v>
      </c>
      <c r="B263" s="46" t="str">
        <f>'Education and Training'!AB80</f>
        <v/>
      </c>
      <c r="C263" s="46">
        <f>'Education and Training'!AC80</f>
        <v>706</v>
      </c>
      <c r="D263" s="53" t="str">
        <f>'Education and Training'!AD80</f>
        <v>035</v>
      </c>
      <c r="E263" s="53"/>
      <c r="H263" s="46">
        <f>'Education and Training'!AG80</f>
        <v>110</v>
      </c>
      <c r="I263" s="46" t="str">
        <f>'Education and Training'!AH80</f>
        <v>USD</v>
      </c>
      <c r="J263" s="54">
        <f>'Education and Training'!AI80</f>
        <v>0</v>
      </c>
      <c r="K263" s="54">
        <f>'Education and Training'!AJ80</f>
        <v>0</v>
      </c>
      <c r="L263" s="54">
        <f>'Education and Training'!AK80</f>
        <v>0</v>
      </c>
      <c r="M263" s="54">
        <f>'Education and Training'!AL80</f>
        <v>0</v>
      </c>
      <c r="N263" s="54">
        <f>'Education and Training'!AM80</f>
        <v>0</v>
      </c>
      <c r="O263" s="54">
        <f>'Education and Training'!AN80</f>
        <v>0</v>
      </c>
      <c r="P263" s="54">
        <f>'Education and Training'!AO80</f>
        <v>0</v>
      </c>
      <c r="Q263" s="54">
        <f>'Education and Training'!AP80</f>
        <v>0</v>
      </c>
      <c r="R263" s="54">
        <f>'Education and Training'!AQ80</f>
        <v>0</v>
      </c>
      <c r="S263" s="54">
        <f>'Education and Training'!AR80</f>
        <v>0</v>
      </c>
      <c r="T263" s="54">
        <f>'Education and Training'!AS80</f>
        <v>0</v>
      </c>
      <c r="U263" s="54">
        <f>'Education and Training'!AT80</f>
        <v>0</v>
      </c>
      <c r="V263" s="54">
        <f t="shared" si="4"/>
        <v>0</v>
      </c>
    </row>
    <row r="264" spans="1:22" x14ac:dyDescent="0.2">
      <c r="A264" s="46" t="str">
        <f>'Education and Training'!AA84</f>
        <v>Budget</v>
      </c>
      <c r="B264" s="46" t="str">
        <f>'Education and Training'!AB84</f>
        <v>7004-000000</v>
      </c>
      <c r="C264" s="46">
        <f>'Education and Training'!AC84</f>
        <v>705</v>
      </c>
      <c r="D264" s="53" t="str">
        <f>'Education and Training'!AD84</f>
        <v>035</v>
      </c>
      <c r="E264" s="53"/>
      <c r="H264" s="46">
        <f>'Education and Training'!AG84</f>
        <v>110</v>
      </c>
      <c r="I264" s="46" t="str">
        <f>'Education and Training'!AH84</f>
        <v>USD</v>
      </c>
      <c r="J264" s="54">
        <f>'Education and Training'!AI84</f>
        <v>0</v>
      </c>
      <c r="K264" s="54">
        <f>'Education and Training'!AJ84</f>
        <v>0</v>
      </c>
      <c r="L264" s="54">
        <f>'Education and Training'!AK84</f>
        <v>0</v>
      </c>
      <c r="M264" s="54">
        <f>'Education and Training'!AL84</f>
        <v>0</v>
      </c>
      <c r="N264" s="54">
        <f>'Education and Training'!AM84</f>
        <v>0</v>
      </c>
      <c r="O264" s="54">
        <f>'Education and Training'!AN84</f>
        <v>0</v>
      </c>
      <c r="P264" s="54">
        <f>'Education and Training'!AO84</f>
        <v>0</v>
      </c>
      <c r="Q264" s="54">
        <f>'Education and Training'!AP84</f>
        <v>0</v>
      </c>
      <c r="R264" s="54">
        <f>'Education and Training'!AQ84</f>
        <v>0</v>
      </c>
      <c r="S264" s="54">
        <f>'Education and Training'!AR84</f>
        <v>0</v>
      </c>
      <c r="T264" s="54">
        <f>'Education and Training'!AS84</f>
        <v>0</v>
      </c>
      <c r="U264" s="54">
        <f>'Education and Training'!AT84</f>
        <v>88</v>
      </c>
      <c r="V264" s="54">
        <f t="shared" si="4"/>
        <v>88</v>
      </c>
    </row>
    <row r="265" spans="1:22" x14ac:dyDescent="0.2">
      <c r="A265" s="46" t="str">
        <f>'Education and Training'!AA85</f>
        <v>Budget</v>
      </c>
      <c r="B265" s="46" t="str">
        <f>'Education and Training'!AB85</f>
        <v>7006-000000</v>
      </c>
      <c r="C265" s="46">
        <f>'Education and Training'!AC85</f>
        <v>705</v>
      </c>
      <c r="D265" s="53" t="str">
        <f>'Education and Training'!AD85</f>
        <v>035</v>
      </c>
      <c r="E265" s="53"/>
      <c r="H265" s="46">
        <f>'Education and Training'!AG85</f>
        <v>110</v>
      </c>
      <c r="I265" s="46" t="str">
        <f>'Education and Training'!AH85</f>
        <v>USD</v>
      </c>
      <c r="J265" s="54">
        <f>'Education and Training'!AI85</f>
        <v>0</v>
      </c>
      <c r="K265" s="54">
        <f>'Education and Training'!AJ85</f>
        <v>0</v>
      </c>
      <c r="L265" s="54">
        <f>'Education and Training'!AK85</f>
        <v>0</v>
      </c>
      <c r="M265" s="54">
        <f>'Education and Training'!AL85</f>
        <v>0</v>
      </c>
      <c r="N265" s="54">
        <f>'Education and Training'!AM85</f>
        <v>0</v>
      </c>
      <c r="O265" s="54">
        <f>'Education and Training'!AN85</f>
        <v>0</v>
      </c>
      <c r="P265" s="54">
        <f>'Education and Training'!AO85</f>
        <v>0</v>
      </c>
      <c r="Q265" s="54">
        <f>'Education and Training'!AP85</f>
        <v>0</v>
      </c>
      <c r="R265" s="54">
        <f>'Education and Training'!AQ85</f>
        <v>0</v>
      </c>
      <c r="S265" s="54">
        <f>'Education and Training'!AR85</f>
        <v>0</v>
      </c>
      <c r="T265" s="54">
        <f>'Education and Training'!AS85</f>
        <v>0</v>
      </c>
      <c r="U265" s="54">
        <f>'Education and Training'!AT85</f>
        <v>0</v>
      </c>
      <c r="V265" s="54">
        <f t="shared" si="4"/>
        <v>0</v>
      </c>
    </row>
    <row r="266" spans="1:22" x14ac:dyDescent="0.2">
      <c r="A266" s="46" t="str">
        <f>'Education and Training'!AA86</f>
        <v>Budget</v>
      </c>
      <c r="B266" s="46" t="str">
        <f>'Education and Training'!AB86</f>
        <v>7010-000000</v>
      </c>
      <c r="C266" s="46">
        <f>'Education and Training'!AC86</f>
        <v>705</v>
      </c>
      <c r="D266" s="53" t="str">
        <f>'Education and Training'!AD86</f>
        <v>035</v>
      </c>
      <c r="E266" s="53"/>
      <c r="H266" s="46">
        <f>'Education and Training'!AG86</f>
        <v>110</v>
      </c>
      <c r="I266" s="46" t="str">
        <f>'Education and Training'!AH86</f>
        <v>USD</v>
      </c>
      <c r="J266" s="54">
        <f>'Education and Training'!AI86</f>
        <v>0</v>
      </c>
      <c r="K266" s="54">
        <f>'Education and Training'!AJ86</f>
        <v>0</v>
      </c>
      <c r="L266" s="54">
        <f>'Education and Training'!AK86</f>
        <v>0</v>
      </c>
      <c r="M266" s="54">
        <f>'Education and Training'!AL86</f>
        <v>0</v>
      </c>
      <c r="N266" s="54">
        <f>'Education and Training'!AM86</f>
        <v>0</v>
      </c>
      <c r="O266" s="54">
        <f>'Education and Training'!AN86</f>
        <v>0</v>
      </c>
      <c r="P266" s="54">
        <f>'Education and Training'!AO86</f>
        <v>0</v>
      </c>
      <c r="Q266" s="54">
        <f>'Education and Training'!AP86</f>
        <v>0</v>
      </c>
      <c r="R266" s="54">
        <f>'Education and Training'!AQ86</f>
        <v>0</v>
      </c>
      <c r="S266" s="54">
        <f>'Education and Training'!AR86</f>
        <v>0</v>
      </c>
      <c r="T266" s="54">
        <f>'Education and Training'!AS86</f>
        <v>0</v>
      </c>
      <c r="U266" s="54">
        <f>'Education and Training'!AT86</f>
        <v>0</v>
      </c>
      <c r="V266" s="54">
        <f t="shared" si="4"/>
        <v>0</v>
      </c>
    </row>
    <row r="267" spans="1:22" x14ac:dyDescent="0.2">
      <c r="A267" s="46" t="str">
        <f>'Education and Training'!AA87</f>
        <v>Budget</v>
      </c>
      <c r="B267" s="46" t="str">
        <f>'Education and Training'!AB87</f>
        <v>7082-000000</v>
      </c>
      <c r="C267" s="46">
        <f>'Education and Training'!AC87</f>
        <v>705</v>
      </c>
      <c r="D267" s="53" t="str">
        <f>'Education and Training'!AD87</f>
        <v>035</v>
      </c>
      <c r="E267" s="53"/>
      <c r="H267" s="46">
        <f>'Education and Training'!AG87</f>
        <v>110</v>
      </c>
      <c r="I267" s="46" t="str">
        <f>'Education and Training'!AH87</f>
        <v>USD</v>
      </c>
      <c r="J267" s="54">
        <f>'Education and Training'!AI87</f>
        <v>0</v>
      </c>
      <c r="K267" s="54">
        <f>'Education and Training'!AJ87</f>
        <v>0</v>
      </c>
      <c r="L267" s="54">
        <f>'Education and Training'!AK87</f>
        <v>0</v>
      </c>
      <c r="M267" s="54">
        <f>'Education and Training'!AL87</f>
        <v>0</v>
      </c>
      <c r="N267" s="54">
        <f>'Education and Training'!AM87</f>
        <v>0</v>
      </c>
      <c r="O267" s="54">
        <f>'Education and Training'!AN87</f>
        <v>0</v>
      </c>
      <c r="P267" s="54">
        <f>'Education and Training'!AO87</f>
        <v>0</v>
      </c>
      <c r="Q267" s="54">
        <f>'Education and Training'!AP87</f>
        <v>0</v>
      </c>
      <c r="R267" s="54">
        <f>'Education and Training'!AQ87</f>
        <v>0</v>
      </c>
      <c r="S267" s="54">
        <f>'Education and Training'!AR87</f>
        <v>0</v>
      </c>
      <c r="T267" s="54">
        <f>'Education and Training'!AS87</f>
        <v>0</v>
      </c>
      <c r="U267" s="54">
        <f>'Education and Training'!AT87</f>
        <v>0</v>
      </c>
      <c r="V267" s="54">
        <f t="shared" si="4"/>
        <v>0</v>
      </c>
    </row>
    <row r="268" spans="1:22" x14ac:dyDescent="0.2">
      <c r="A268" s="46" t="str">
        <f>'Education and Training'!AA88</f>
        <v>Budget</v>
      </c>
      <c r="B268" s="46" t="str">
        <f>'Education and Training'!AB88</f>
        <v>7086-000000</v>
      </c>
      <c r="C268" s="46">
        <f>'Education and Training'!AC88</f>
        <v>705</v>
      </c>
      <c r="D268" s="53" t="str">
        <f>'Education and Training'!AD88</f>
        <v>035</v>
      </c>
      <c r="E268" s="53"/>
      <c r="H268" s="46">
        <f>'Education and Training'!AG88</f>
        <v>110</v>
      </c>
      <c r="I268" s="46" t="str">
        <f>'Education and Training'!AH88</f>
        <v>USD</v>
      </c>
      <c r="J268" s="54">
        <f>'Education and Training'!AI88</f>
        <v>0</v>
      </c>
      <c r="K268" s="54">
        <f>'Education and Training'!AJ88</f>
        <v>0</v>
      </c>
      <c r="L268" s="54">
        <f>'Education and Training'!AK88</f>
        <v>0</v>
      </c>
      <c r="M268" s="54">
        <f>'Education and Training'!AL88</f>
        <v>0</v>
      </c>
      <c r="N268" s="54">
        <f>'Education and Training'!AM88</f>
        <v>0</v>
      </c>
      <c r="O268" s="54">
        <f>'Education and Training'!AN88</f>
        <v>0</v>
      </c>
      <c r="P268" s="54">
        <f>'Education and Training'!AO88</f>
        <v>0</v>
      </c>
      <c r="Q268" s="54">
        <f>'Education and Training'!AP88</f>
        <v>0</v>
      </c>
      <c r="R268" s="54">
        <f>'Education and Training'!AQ88</f>
        <v>0</v>
      </c>
      <c r="S268" s="54">
        <f>'Education and Training'!AR88</f>
        <v>25</v>
      </c>
      <c r="T268" s="54">
        <f>'Education and Training'!AS88</f>
        <v>0</v>
      </c>
      <c r="U268" s="54">
        <f>'Education and Training'!AT88</f>
        <v>0</v>
      </c>
      <c r="V268" s="54">
        <f t="shared" si="4"/>
        <v>25</v>
      </c>
    </row>
    <row r="269" spans="1:22" x14ac:dyDescent="0.2">
      <c r="A269" s="46" t="str">
        <f>'Education and Training'!AA89</f>
        <v>Budget</v>
      </c>
      <c r="B269" s="46" t="str">
        <f>'Education and Training'!AB89</f>
        <v/>
      </c>
      <c r="C269" s="46">
        <f>'Education and Training'!AC89</f>
        <v>705</v>
      </c>
      <c r="D269" s="53" t="str">
        <f>'Education and Training'!AD89</f>
        <v>035</v>
      </c>
      <c r="E269" s="53"/>
      <c r="H269" s="46">
        <f>'Education and Training'!AG89</f>
        <v>110</v>
      </c>
      <c r="I269" s="46" t="str">
        <f>'Education and Training'!AH89</f>
        <v>USD</v>
      </c>
      <c r="J269" s="54">
        <f>'Education and Training'!AI89</f>
        <v>0</v>
      </c>
      <c r="K269" s="54">
        <f>'Education and Training'!AJ89</f>
        <v>0</v>
      </c>
      <c r="L269" s="54">
        <f>'Education and Training'!AK89</f>
        <v>0</v>
      </c>
      <c r="M269" s="54">
        <f>'Education and Training'!AL89</f>
        <v>0</v>
      </c>
      <c r="N269" s="54">
        <f>'Education and Training'!AM89</f>
        <v>0</v>
      </c>
      <c r="O269" s="54">
        <f>'Education and Training'!AN89</f>
        <v>0</v>
      </c>
      <c r="P269" s="54">
        <f>'Education and Training'!AO89</f>
        <v>0</v>
      </c>
      <c r="Q269" s="54">
        <f>'Education and Training'!AP89</f>
        <v>0</v>
      </c>
      <c r="R269" s="54">
        <f>'Education and Training'!AQ89</f>
        <v>0</v>
      </c>
      <c r="S269" s="54">
        <f>'Education and Training'!AR89</f>
        <v>0</v>
      </c>
      <c r="T269" s="54">
        <f>'Education and Training'!AS89</f>
        <v>0</v>
      </c>
      <c r="U269" s="54">
        <f>'Education and Training'!AT89</f>
        <v>0</v>
      </c>
      <c r="V269" s="54">
        <f t="shared" si="4"/>
        <v>0</v>
      </c>
    </row>
    <row r="270" spans="1:22" x14ac:dyDescent="0.2">
      <c r="A270" s="46" t="str">
        <f>'Education and Training'!AA90</f>
        <v>Budget</v>
      </c>
      <c r="B270" s="46" t="str">
        <f>'Education and Training'!AB90</f>
        <v/>
      </c>
      <c r="C270" s="46">
        <f>'Education and Training'!AC90</f>
        <v>705</v>
      </c>
      <c r="D270" s="53" t="str">
        <f>'Education and Training'!AD90</f>
        <v>035</v>
      </c>
      <c r="E270" s="53"/>
      <c r="H270" s="46">
        <f>'Education and Training'!AG90</f>
        <v>110</v>
      </c>
      <c r="I270" s="46" t="str">
        <f>'Education and Training'!AH90</f>
        <v>USD</v>
      </c>
      <c r="J270" s="54">
        <f>'Education and Training'!AI90</f>
        <v>0</v>
      </c>
      <c r="K270" s="54">
        <f>'Education and Training'!AJ90</f>
        <v>0</v>
      </c>
      <c r="L270" s="54">
        <f>'Education and Training'!AK90</f>
        <v>0</v>
      </c>
      <c r="M270" s="54">
        <f>'Education and Training'!AL90</f>
        <v>0</v>
      </c>
      <c r="N270" s="54">
        <f>'Education and Training'!AM90</f>
        <v>0</v>
      </c>
      <c r="O270" s="54">
        <f>'Education and Training'!AN90</f>
        <v>0</v>
      </c>
      <c r="P270" s="54">
        <f>'Education and Training'!AO90</f>
        <v>0</v>
      </c>
      <c r="Q270" s="54">
        <f>'Education and Training'!AP90</f>
        <v>0</v>
      </c>
      <c r="R270" s="54">
        <f>'Education and Training'!AQ90</f>
        <v>0</v>
      </c>
      <c r="S270" s="54">
        <f>'Education and Training'!AR90</f>
        <v>0</v>
      </c>
      <c r="T270" s="54">
        <f>'Education and Training'!AS90</f>
        <v>0</v>
      </c>
      <c r="U270" s="54">
        <f>'Education and Training'!AT90</f>
        <v>0</v>
      </c>
      <c r="V270" s="54">
        <f t="shared" si="4"/>
        <v>0</v>
      </c>
    </row>
    <row r="271" spans="1:22" x14ac:dyDescent="0.2">
      <c r="A271" s="46" t="str">
        <f>'Education and Training'!AA91</f>
        <v>Budget</v>
      </c>
      <c r="B271" s="46" t="str">
        <f>'Education and Training'!AB91</f>
        <v/>
      </c>
      <c r="C271" s="46">
        <f>'Education and Training'!AC91</f>
        <v>705</v>
      </c>
      <c r="D271" s="53" t="str">
        <f>'Education and Training'!AD91</f>
        <v>035</v>
      </c>
      <c r="E271" s="53"/>
      <c r="H271" s="46">
        <f>'Education and Training'!AG91</f>
        <v>110</v>
      </c>
      <c r="I271" s="46" t="str">
        <f>'Education and Training'!AH91</f>
        <v>USD</v>
      </c>
      <c r="J271" s="54">
        <f>'Education and Training'!AI91</f>
        <v>0</v>
      </c>
      <c r="K271" s="54">
        <f>'Education and Training'!AJ91</f>
        <v>0</v>
      </c>
      <c r="L271" s="54">
        <f>'Education and Training'!AK91</f>
        <v>0</v>
      </c>
      <c r="M271" s="54">
        <f>'Education and Training'!AL91</f>
        <v>0</v>
      </c>
      <c r="N271" s="54">
        <f>'Education and Training'!AM91</f>
        <v>0</v>
      </c>
      <c r="O271" s="54">
        <f>'Education and Training'!AN91</f>
        <v>0</v>
      </c>
      <c r="P271" s="54">
        <f>'Education and Training'!AO91</f>
        <v>0</v>
      </c>
      <c r="Q271" s="54">
        <f>'Education and Training'!AP91</f>
        <v>0</v>
      </c>
      <c r="R271" s="54">
        <f>'Education and Training'!AQ91</f>
        <v>0</v>
      </c>
      <c r="S271" s="54">
        <f>'Education and Training'!AR91</f>
        <v>0</v>
      </c>
      <c r="T271" s="54">
        <f>'Education and Training'!AS91</f>
        <v>0</v>
      </c>
      <c r="U271" s="54">
        <f>'Education and Training'!AT91</f>
        <v>0</v>
      </c>
      <c r="V271" s="54">
        <f t="shared" si="4"/>
        <v>0</v>
      </c>
    </row>
    <row r="272" spans="1:22" x14ac:dyDescent="0.2">
      <c r="A272" s="46" t="str">
        <f>'Education and Training'!AA92</f>
        <v>Budget</v>
      </c>
      <c r="B272" s="46" t="str">
        <f>'Education and Training'!AB92</f>
        <v/>
      </c>
      <c r="C272" s="46">
        <f>'Education and Training'!AC92</f>
        <v>705</v>
      </c>
      <c r="D272" s="53" t="str">
        <f>'Education and Training'!AD92</f>
        <v>035</v>
      </c>
      <c r="E272" s="53"/>
      <c r="H272" s="46">
        <f>'Education and Training'!AG92</f>
        <v>110</v>
      </c>
      <c r="I272" s="46" t="str">
        <f>'Education and Training'!AH92</f>
        <v>USD</v>
      </c>
      <c r="J272" s="54">
        <f>'Education and Training'!AI92</f>
        <v>0</v>
      </c>
      <c r="K272" s="54">
        <f>'Education and Training'!AJ92</f>
        <v>0</v>
      </c>
      <c r="L272" s="54">
        <f>'Education and Training'!AK92</f>
        <v>0</v>
      </c>
      <c r="M272" s="54">
        <f>'Education and Training'!AL92</f>
        <v>0</v>
      </c>
      <c r="N272" s="54">
        <f>'Education and Training'!AM92</f>
        <v>0</v>
      </c>
      <c r="O272" s="54">
        <f>'Education and Training'!AN92</f>
        <v>0</v>
      </c>
      <c r="P272" s="54">
        <f>'Education and Training'!AO92</f>
        <v>0</v>
      </c>
      <c r="Q272" s="54">
        <f>'Education and Training'!AP92</f>
        <v>0</v>
      </c>
      <c r="R272" s="54">
        <f>'Education and Training'!AQ92</f>
        <v>0</v>
      </c>
      <c r="S272" s="54">
        <f>'Education and Training'!AR92</f>
        <v>0</v>
      </c>
      <c r="T272" s="54">
        <f>'Education and Training'!AS92</f>
        <v>0</v>
      </c>
      <c r="U272" s="54">
        <f>'Education and Training'!AT92</f>
        <v>0</v>
      </c>
      <c r="V272" s="54">
        <f>SUM(J272:U272)</f>
        <v>0</v>
      </c>
    </row>
    <row r="273" spans="1:22" x14ac:dyDescent="0.2">
      <c r="A273" s="46" t="str">
        <f>'Speech Contest'!AA9</f>
        <v>Budget</v>
      </c>
      <c r="B273" s="46" t="str">
        <f>'Speech Contest'!AB9</f>
        <v>6010-000000</v>
      </c>
      <c r="C273" s="46">
        <f>'Speech Contest'!AC9</f>
        <v>800</v>
      </c>
      <c r="D273" s="53" t="str">
        <f>'Speech Contest'!AD9</f>
        <v>035</v>
      </c>
      <c r="E273" s="53"/>
      <c r="H273" s="46">
        <f>'Speech Contest'!AG9</f>
        <v>110</v>
      </c>
      <c r="I273" s="46" t="str">
        <f>'Speech Contest'!AH9</f>
        <v>USD</v>
      </c>
      <c r="J273" s="54">
        <f>'Speech Contest'!AI9</f>
        <v>0</v>
      </c>
      <c r="K273" s="54">
        <f>'Speech Contest'!AJ9</f>
        <v>0</v>
      </c>
      <c r="L273" s="54">
        <f>'Speech Contest'!AK9</f>
        <v>0</v>
      </c>
      <c r="M273" s="54">
        <f>'Speech Contest'!AL9</f>
        <v>0</v>
      </c>
      <c r="N273" s="54">
        <f>'Speech Contest'!AM9</f>
        <v>0</v>
      </c>
      <c r="O273" s="54">
        <f>'Speech Contest'!AN9</f>
        <v>0</v>
      </c>
      <c r="P273" s="54">
        <f>'Speech Contest'!AO9</f>
        <v>0</v>
      </c>
      <c r="Q273" s="54">
        <f>'Speech Contest'!AP9</f>
        <v>0</v>
      </c>
      <c r="R273" s="54">
        <f>'Speech Contest'!AQ9</f>
        <v>0</v>
      </c>
      <c r="S273" s="54">
        <f>'Speech Contest'!AR9</f>
        <v>0</v>
      </c>
      <c r="T273" s="54">
        <f>'Speech Contest'!AS9</f>
        <v>0</v>
      </c>
      <c r="U273" s="54">
        <f>'Speech Contest'!AT9</f>
        <v>0</v>
      </c>
      <c r="V273" s="54">
        <f t="shared" si="4"/>
        <v>0</v>
      </c>
    </row>
    <row r="274" spans="1:22" x14ac:dyDescent="0.2">
      <c r="A274" s="46" t="str">
        <f>'Speech Contest'!AA10</f>
        <v>Budget</v>
      </c>
      <c r="B274" s="46" t="str">
        <f>'Speech Contest'!AB10</f>
        <v>6015-000000</v>
      </c>
      <c r="C274" s="46">
        <f>'Speech Contest'!AC10</f>
        <v>800</v>
      </c>
      <c r="D274" s="53" t="str">
        <f>'Speech Contest'!AD10</f>
        <v>035</v>
      </c>
      <c r="E274" s="53"/>
      <c r="H274" s="46">
        <f>'Speech Contest'!AG10</f>
        <v>110</v>
      </c>
      <c r="I274" s="46" t="str">
        <f>'Speech Contest'!AH10</f>
        <v>USD</v>
      </c>
      <c r="J274" s="54">
        <f>'Speech Contest'!AI10</f>
        <v>0</v>
      </c>
      <c r="K274" s="54">
        <f>'Speech Contest'!AJ10</f>
        <v>0</v>
      </c>
      <c r="L274" s="54">
        <f>'Speech Contest'!AK10</f>
        <v>0</v>
      </c>
      <c r="M274" s="54">
        <f>'Speech Contest'!AL10</f>
        <v>0</v>
      </c>
      <c r="N274" s="54">
        <f>'Speech Contest'!AM10</f>
        <v>0</v>
      </c>
      <c r="O274" s="54">
        <f>'Speech Contest'!AN10</f>
        <v>0</v>
      </c>
      <c r="P274" s="54">
        <f>'Speech Contest'!AO10</f>
        <v>0</v>
      </c>
      <c r="Q274" s="54">
        <f>'Speech Contest'!AP10</f>
        <v>0</v>
      </c>
      <c r="R274" s="54">
        <f>'Speech Contest'!AQ10</f>
        <v>0</v>
      </c>
      <c r="S274" s="54">
        <f>'Speech Contest'!AR10</f>
        <v>0</v>
      </c>
      <c r="T274" s="54">
        <f>'Speech Contest'!AS10</f>
        <v>0</v>
      </c>
      <c r="U274" s="54">
        <f>'Speech Contest'!AT10</f>
        <v>0</v>
      </c>
      <c r="V274" s="54">
        <f t="shared" si="4"/>
        <v>0</v>
      </c>
    </row>
    <row r="275" spans="1:22" x14ac:dyDescent="0.2">
      <c r="A275" s="46" t="str">
        <f>'Speech Contest'!AA11</f>
        <v>Budget</v>
      </c>
      <c r="B275" s="46" t="str">
        <f>'Speech Contest'!AB11</f>
        <v>6020-000000</v>
      </c>
      <c r="C275" s="46">
        <f>'Speech Contest'!AC11</f>
        <v>800</v>
      </c>
      <c r="D275" s="53" t="str">
        <f>'Speech Contest'!AD11</f>
        <v>035</v>
      </c>
      <c r="E275" s="53"/>
      <c r="H275" s="46">
        <f>'Speech Contest'!AG11</f>
        <v>110</v>
      </c>
      <c r="I275" s="46" t="str">
        <f>'Speech Contest'!AH11</f>
        <v>USD</v>
      </c>
      <c r="J275" s="54">
        <f>'Speech Contest'!AI11</f>
        <v>0</v>
      </c>
      <c r="K275" s="54">
        <f>'Speech Contest'!AJ11</f>
        <v>0</v>
      </c>
      <c r="L275" s="54">
        <f>'Speech Contest'!AK11</f>
        <v>0</v>
      </c>
      <c r="M275" s="54">
        <f>'Speech Contest'!AL11</f>
        <v>0</v>
      </c>
      <c r="N275" s="54">
        <f>'Speech Contest'!AM11</f>
        <v>0</v>
      </c>
      <c r="O275" s="54">
        <f>'Speech Contest'!AN11</f>
        <v>0</v>
      </c>
      <c r="P275" s="54">
        <f>'Speech Contest'!AO11</f>
        <v>0</v>
      </c>
      <c r="Q275" s="54">
        <f>'Speech Contest'!AP11</f>
        <v>0</v>
      </c>
      <c r="R275" s="54">
        <f>'Speech Contest'!AQ11</f>
        <v>0</v>
      </c>
      <c r="S275" s="54">
        <f>'Speech Contest'!AR11</f>
        <v>0</v>
      </c>
      <c r="T275" s="54">
        <f>'Speech Contest'!AS11</f>
        <v>0</v>
      </c>
      <c r="U275" s="54">
        <f>'Speech Contest'!AT11</f>
        <v>0</v>
      </c>
      <c r="V275" s="54">
        <f t="shared" si="4"/>
        <v>0</v>
      </c>
    </row>
    <row r="276" spans="1:22" x14ac:dyDescent="0.2">
      <c r="A276" s="46" t="str">
        <f>'Speech Contest'!AA12</f>
        <v>Budget</v>
      </c>
      <c r="B276" s="46" t="str">
        <f>'Speech Contest'!AB12</f>
        <v>6025-000000</v>
      </c>
      <c r="C276" s="46">
        <f>'Speech Contest'!AC12</f>
        <v>800</v>
      </c>
      <c r="D276" s="53" t="str">
        <f>'Speech Contest'!AD12</f>
        <v>035</v>
      </c>
      <c r="E276" s="53"/>
      <c r="H276" s="46">
        <f>'Speech Contest'!AG12</f>
        <v>110</v>
      </c>
      <c r="I276" s="46" t="str">
        <f>'Speech Contest'!AH12</f>
        <v>USD</v>
      </c>
      <c r="J276" s="54">
        <f>'Speech Contest'!AI12</f>
        <v>0</v>
      </c>
      <c r="K276" s="54">
        <f>'Speech Contest'!AJ12</f>
        <v>0</v>
      </c>
      <c r="L276" s="54">
        <f>'Speech Contest'!AK12</f>
        <v>0</v>
      </c>
      <c r="M276" s="54">
        <f>'Speech Contest'!AL12</f>
        <v>0</v>
      </c>
      <c r="N276" s="54">
        <f>'Speech Contest'!AM12</f>
        <v>0</v>
      </c>
      <c r="O276" s="54">
        <f>'Speech Contest'!AN12</f>
        <v>0</v>
      </c>
      <c r="P276" s="54">
        <f>'Speech Contest'!AO12</f>
        <v>0</v>
      </c>
      <c r="Q276" s="54">
        <f>'Speech Contest'!AP12</f>
        <v>0</v>
      </c>
      <c r="R276" s="54">
        <f>'Speech Contest'!AQ12</f>
        <v>0</v>
      </c>
      <c r="S276" s="54">
        <f>'Speech Contest'!AR12</f>
        <v>0</v>
      </c>
      <c r="T276" s="54">
        <f>'Speech Contest'!AS12</f>
        <v>0</v>
      </c>
      <c r="U276" s="54">
        <f>'Speech Contest'!AT12</f>
        <v>0</v>
      </c>
      <c r="V276" s="54">
        <f t="shared" si="4"/>
        <v>0</v>
      </c>
    </row>
    <row r="277" spans="1:22" x14ac:dyDescent="0.2">
      <c r="A277" s="46" t="str">
        <f>'Speech Contest'!AA13</f>
        <v>Budget</v>
      </c>
      <c r="B277" s="46" t="str">
        <f>'Speech Contest'!AB13</f>
        <v>6030-000000</v>
      </c>
      <c r="C277" s="46">
        <f>'Speech Contest'!AC13</f>
        <v>800</v>
      </c>
      <c r="D277" s="53" t="str">
        <f>'Speech Contest'!AD13</f>
        <v>035</v>
      </c>
      <c r="E277" s="53"/>
      <c r="H277" s="46">
        <f>'Speech Contest'!AG13</f>
        <v>110</v>
      </c>
      <c r="I277" s="46" t="str">
        <f>'Speech Contest'!AH13</f>
        <v>USD</v>
      </c>
      <c r="J277" s="54">
        <f>'Speech Contest'!AI13</f>
        <v>0</v>
      </c>
      <c r="K277" s="54">
        <f>'Speech Contest'!AJ13</f>
        <v>0</v>
      </c>
      <c r="L277" s="54">
        <f>'Speech Contest'!AK13</f>
        <v>0</v>
      </c>
      <c r="M277" s="54">
        <f>'Speech Contest'!AL13</f>
        <v>0</v>
      </c>
      <c r="N277" s="54">
        <f>'Speech Contest'!AM13</f>
        <v>0</v>
      </c>
      <c r="O277" s="54">
        <f>'Speech Contest'!AN13</f>
        <v>0</v>
      </c>
      <c r="P277" s="54">
        <f>'Speech Contest'!AO13</f>
        <v>0</v>
      </c>
      <c r="Q277" s="54">
        <f>'Speech Contest'!AP13</f>
        <v>0</v>
      </c>
      <c r="R277" s="54">
        <f>'Speech Contest'!AQ13</f>
        <v>0</v>
      </c>
      <c r="S277" s="54">
        <f>'Speech Contest'!AR13</f>
        <v>0</v>
      </c>
      <c r="T277" s="54">
        <f>'Speech Contest'!AS13</f>
        <v>0</v>
      </c>
      <c r="U277" s="54">
        <f>'Speech Contest'!AT13</f>
        <v>0</v>
      </c>
      <c r="V277" s="54">
        <f t="shared" si="4"/>
        <v>0</v>
      </c>
    </row>
    <row r="278" spans="1:22" x14ac:dyDescent="0.2">
      <c r="A278" s="46" t="str">
        <f>'Speech Contest'!AA14</f>
        <v>Budget</v>
      </c>
      <c r="B278" s="46" t="str">
        <f>'Speech Contest'!AB14</f>
        <v>6035-000000</v>
      </c>
      <c r="C278" s="46">
        <f>'Speech Contest'!AC14</f>
        <v>800</v>
      </c>
      <c r="D278" s="53" t="str">
        <f>'Speech Contest'!AD14</f>
        <v>035</v>
      </c>
      <c r="E278" s="53"/>
      <c r="H278" s="46">
        <f>'Speech Contest'!AG14</f>
        <v>110</v>
      </c>
      <c r="I278" s="46" t="str">
        <f>'Speech Contest'!AH14</f>
        <v>USD</v>
      </c>
      <c r="J278" s="54">
        <f>'Speech Contest'!AI14</f>
        <v>0</v>
      </c>
      <c r="K278" s="54">
        <f>'Speech Contest'!AJ14</f>
        <v>0</v>
      </c>
      <c r="L278" s="54">
        <f>'Speech Contest'!AK14</f>
        <v>0</v>
      </c>
      <c r="M278" s="54">
        <f>'Speech Contest'!AL14</f>
        <v>0</v>
      </c>
      <c r="N278" s="54">
        <f>'Speech Contest'!AM14</f>
        <v>0</v>
      </c>
      <c r="O278" s="54">
        <f>'Speech Contest'!AN14</f>
        <v>0</v>
      </c>
      <c r="P278" s="54">
        <f>'Speech Contest'!AO14</f>
        <v>0</v>
      </c>
      <c r="Q278" s="54">
        <f>'Speech Contest'!AP14</f>
        <v>0</v>
      </c>
      <c r="R278" s="54">
        <f>'Speech Contest'!AQ14</f>
        <v>0</v>
      </c>
      <c r="S278" s="54">
        <f>'Speech Contest'!AR14</f>
        <v>0</v>
      </c>
      <c r="T278" s="54">
        <f>'Speech Contest'!AS14</f>
        <v>0</v>
      </c>
      <c r="U278" s="54">
        <f>'Speech Contest'!AT14</f>
        <v>0</v>
      </c>
      <c r="V278" s="54">
        <f t="shared" si="4"/>
        <v>0</v>
      </c>
    </row>
    <row r="279" spans="1:22" x14ac:dyDescent="0.2">
      <c r="A279" s="46" t="str">
        <f>'Speech Contest'!AA15</f>
        <v>Budget</v>
      </c>
      <c r="B279" s="46" t="str">
        <f>'Speech Contest'!AB15</f>
        <v>6050-000000</v>
      </c>
      <c r="C279" s="46">
        <f>'Speech Contest'!AC15</f>
        <v>800</v>
      </c>
      <c r="D279" s="53" t="str">
        <f>'Speech Contest'!AD15</f>
        <v>035</v>
      </c>
      <c r="E279" s="53"/>
      <c r="H279" s="46">
        <f>'Speech Contest'!AG15</f>
        <v>110</v>
      </c>
      <c r="I279" s="46" t="str">
        <f>'Speech Contest'!AH15</f>
        <v>USD</v>
      </c>
      <c r="J279" s="54">
        <f>'Speech Contest'!AI15</f>
        <v>0</v>
      </c>
      <c r="K279" s="54">
        <f>'Speech Contest'!AJ15</f>
        <v>0</v>
      </c>
      <c r="L279" s="54">
        <f>'Speech Contest'!AK15</f>
        <v>0</v>
      </c>
      <c r="M279" s="54">
        <f>'Speech Contest'!AL15</f>
        <v>0</v>
      </c>
      <c r="N279" s="54">
        <f>'Speech Contest'!AM15</f>
        <v>0</v>
      </c>
      <c r="O279" s="54">
        <f>'Speech Contest'!AN15</f>
        <v>0</v>
      </c>
      <c r="P279" s="54">
        <f>'Speech Contest'!AO15</f>
        <v>0</v>
      </c>
      <c r="Q279" s="54">
        <f>'Speech Contest'!AP15</f>
        <v>0</v>
      </c>
      <c r="R279" s="54">
        <f>'Speech Contest'!AQ15</f>
        <v>0</v>
      </c>
      <c r="S279" s="54">
        <f>'Speech Contest'!AR15</f>
        <v>0</v>
      </c>
      <c r="T279" s="54">
        <f>'Speech Contest'!AS15</f>
        <v>0</v>
      </c>
      <c r="U279" s="54">
        <f>'Speech Contest'!AT15</f>
        <v>0</v>
      </c>
      <c r="V279" s="54">
        <f t="shared" si="4"/>
        <v>0</v>
      </c>
    </row>
    <row r="280" spans="1:22" x14ac:dyDescent="0.2">
      <c r="A280" s="46" t="str">
        <f>'Speech Contest'!AA16</f>
        <v>Budget</v>
      </c>
      <c r="B280" s="46" t="str">
        <f>'Speech Contest'!AB16</f>
        <v>6055-000000</v>
      </c>
      <c r="C280" s="46">
        <f>'Speech Contest'!AC16</f>
        <v>800</v>
      </c>
      <c r="D280" s="53" t="str">
        <f>'Speech Contest'!AD16</f>
        <v>035</v>
      </c>
      <c r="E280" s="53"/>
      <c r="H280" s="46">
        <f>'Speech Contest'!AG16</f>
        <v>110</v>
      </c>
      <c r="I280" s="46" t="str">
        <f>'Speech Contest'!AH16</f>
        <v>USD</v>
      </c>
      <c r="J280" s="54">
        <f>'Speech Contest'!AI16</f>
        <v>0</v>
      </c>
      <c r="K280" s="54">
        <f>'Speech Contest'!AJ16</f>
        <v>0</v>
      </c>
      <c r="L280" s="54">
        <f>'Speech Contest'!AK16</f>
        <v>0</v>
      </c>
      <c r="M280" s="54">
        <f>'Speech Contest'!AL16</f>
        <v>0</v>
      </c>
      <c r="N280" s="54">
        <f>'Speech Contest'!AM16</f>
        <v>0</v>
      </c>
      <c r="O280" s="54">
        <f>'Speech Contest'!AN16</f>
        <v>0</v>
      </c>
      <c r="P280" s="54">
        <f>'Speech Contest'!AO16</f>
        <v>0</v>
      </c>
      <c r="Q280" s="54">
        <f>'Speech Contest'!AP16</f>
        <v>0</v>
      </c>
      <c r="R280" s="54">
        <f>'Speech Contest'!AQ16</f>
        <v>0</v>
      </c>
      <c r="S280" s="54">
        <f>'Speech Contest'!AR16</f>
        <v>0</v>
      </c>
      <c r="T280" s="54">
        <f>'Speech Contest'!AS16</f>
        <v>0</v>
      </c>
      <c r="U280" s="54">
        <f>'Speech Contest'!AT16</f>
        <v>0</v>
      </c>
      <c r="V280" s="54">
        <f t="shared" si="4"/>
        <v>0</v>
      </c>
    </row>
    <row r="281" spans="1:22" x14ac:dyDescent="0.2">
      <c r="A281" s="46" t="str">
        <f>'Speech Contest'!AA20</f>
        <v>Budget</v>
      </c>
      <c r="B281" s="46" t="str">
        <f>'Speech Contest'!AB20</f>
        <v>7006-000000</v>
      </c>
      <c r="C281" s="46">
        <f>'Speech Contest'!AC20</f>
        <v>801</v>
      </c>
      <c r="D281" s="53" t="str">
        <f>'Speech Contest'!AD20</f>
        <v>035</v>
      </c>
      <c r="E281" s="53"/>
      <c r="H281" s="46">
        <f>'Speech Contest'!AG20</f>
        <v>110</v>
      </c>
      <c r="I281" s="46" t="str">
        <f>'Speech Contest'!AH20</f>
        <v>USD</v>
      </c>
      <c r="J281" s="54">
        <f>'Speech Contest'!AI20</f>
        <v>0</v>
      </c>
      <c r="K281" s="54">
        <f>'Speech Contest'!AJ20</f>
        <v>0</v>
      </c>
      <c r="L281" s="54">
        <f>'Speech Contest'!AK20</f>
        <v>0</v>
      </c>
      <c r="M281" s="54">
        <f>'Speech Contest'!AL20</f>
        <v>0</v>
      </c>
      <c r="N281" s="54">
        <f>'Speech Contest'!AM20</f>
        <v>0</v>
      </c>
      <c r="O281" s="54">
        <f>'Speech Contest'!AN20</f>
        <v>0</v>
      </c>
      <c r="P281" s="54">
        <f>'Speech Contest'!AO20</f>
        <v>0</v>
      </c>
      <c r="Q281" s="54">
        <f>'Speech Contest'!AP20</f>
        <v>0</v>
      </c>
      <c r="R281" s="54">
        <f>'Speech Contest'!AQ20</f>
        <v>0</v>
      </c>
      <c r="S281" s="54">
        <f>'Speech Contest'!AR20</f>
        <v>0</v>
      </c>
      <c r="T281" s="54">
        <f>'Speech Contest'!AS20</f>
        <v>0</v>
      </c>
      <c r="U281" s="54">
        <f>'Speech Contest'!AT20</f>
        <v>0</v>
      </c>
      <c r="V281" s="54">
        <f t="shared" si="4"/>
        <v>0</v>
      </c>
    </row>
    <row r="282" spans="1:22" x14ac:dyDescent="0.2">
      <c r="A282" s="46" t="str">
        <f>'Speech Contest'!AA21</f>
        <v>Budget</v>
      </c>
      <c r="B282" s="46" t="str">
        <f>'Speech Contest'!AB21</f>
        <v>7010-000000</v>
      </c>
      <c r="C282" s="46">
        <f>'Speech Contest'!AC21</f>
        <v>801</v>
      </c>
      <c r="D282" s="53" t="str">
        <f>'Speech Contest'!AD21</f>
        <v>035</v>
      </c>
      <c r="E282" s="53"/>
      <c r="H282" s="46">
        <f>'Speech Contest'!AG21</f>
        <v>110</v>
      </c>
      <c r="I282" s="46" t="str">
        <f>'Speech Contest'!AH21</f>
        <v>USD</v>
      </c>
      <c r="J282" s="54">
        <f>'Speech Contest'!AI21</f>
        <v>0</v>
      </c>
      <c r="K282" s="54">
        <f>'Speech Contest'!AJ21</f>
        <v>0</v>
      </c>
      <c r="L282" s="54">
        <f>'Speech Contest'!AK21</f>
        <v>0</v>
      </c>
      <c r="M282" s="54">
        <f>'Speech Contest'!AL21</f>
        <v>0</v>
      </c>
      <c r="N282" s="54">
        <f>'Speech Contest'!AM21</f>
        <v>0</v>
      </c>
      <c r="O282" s="54">
        <f>'Speech Contest'!AN21</f>
        <v>0</v>
      </c>
      <c r="P282" s="54">
        <f>'Speech Contest'!AO21</f>
        <v>810</v>
      </c>
      <c r="Q282" s="54">
        <f>'Speech Contest'!AP21</f>
        <v>0</v>
      </c>
      <c r="R282" s="54">
        <f>'Speech Contest'!AQ21</f>
        <v>0</v>
      </c>
      <c r="S282" s="54">
        <f>'Speech Contest'!AR21</f>
        <v>0</v>
      </c>
      <c r="T282" s="54">
        <f>'Speech Contest'!AS21</f>
        <v>0</v>
      </c>
      <c r="U282" s="54">
        <f>'Speech Contest'!AT21</f>
        <v>0</v>
      </c>
      <c r="V282" s="54">
        <f t="shared" si="4"/>
        <v>810</v>
      </c>
    </row>
    <row r="283" spans="1:22" x14ac:dyDescent="0.2">
      <c r="A283" s="46" t="str">
        <f>'Speech Contest'!AA22</f>
        <v>Budget</v>
      </c>
      <c r="B283" s="46" t="str">
        <f>'Speech Contest'!AB22</f>
        <v>7012-000000</v>
      </c>
      <c r="C283" s="46">
        <f>'Speech Contest'!AC22</f>
        <v>801</v>
      </c>
      <c r="D283" s="53" t="str">
        <f>'Speech Contest'!AD22</f>
        <v>035</v>
      </c>
      <c r="E283" s="53"/>
      <c r="H283" s="46">
        <f>'Speech Contest'!AG22</f>
        <v>110</v>
      </c>
      <c r="I283" s="46" t="str">
        <f>'Speech Contest'!AH22</f>
        <v>USD</v>
      </c>
      <c r="J283" s="54">
        <f>'Speech Contest'!AI22</f>
        <v>0</v>
      </c>
      <c r="K283" s="54">
        <f>'Speech Contest'!AJ22</f>
        <v>0</v>
      </c>
      <c r="L283" s="54">
        <f>'Speech Contest'!AK22</f>
        <v>0</v>
      </c>
      <c r="M283" s="54">
        <f>'Speech Contest'!AL22</f>
        <v>0</v>
      </c>
      <c r="N283" s="54">
        <f>'Speech Contest'!AM22</f>
        <v>0</v>
      </c>
      <c r="O283" s="54">
        <f>'Speech Contest'!AN22</f>
        <v>0</v>
      </c>
      <c r="P283" s="54">
        <f>'Speech Contest'!AO22</f>
        <v>0</v>
      </c>
      <c r="Q283" s="54">
        <f>'Speech Contest'!AP22</f>
        <v>0</v>
      </c>
      <c r="R283" s="54">
        <f>'Speech Contest'!AQ22</f>
        <v>0</v>
      </c>
      <c r="S283" s="54">
        <f>'Speech Contest'!AR22</f>
        <v>0</v>
      </c>
      <c r="T283" s="54">
        <f>'Speech Contest'!AS22</f>
        <v>0</v>
      </c>
      <c r="U283" s="54">
        <f>'Speech Contest'!AT22</f>
        <v>0</v>
      </c>
      <c r="V283" s="54">
        <f t="shared" si="4"/>
        <v>0</v>
      </c>
    </row>
    <row r="284" spans="1:22" x14ac:dyDescent="0.2">
      <c r="A284" s="46" t="str">
        <f>'Speech Contest'!AA23</f>
        <v>Budget</v>
      </c>
      <c r="B284" s="46" t="str">
        <f>'Speech Contest'!AB23</f>
        <v>7014-000000</v>
      </c>
      <c r="C284" s="46">
        <f>'Speech Contest'!AC23</f>
        <v>801</v>
      </c>
      <c r="D284" s="53" t="str">
        <f>'Speech Contest'!AD23</f>
        <v>035</v>
      </c>
      <c r="E284" s="53"/>
      <c r="H284" s="46">
        <f>'Speech Contest'!AG23</f>
        <v>110</v>
      </c>
      <c r="I284" s="46" t="str">
        <f>'Speech Contest'!AH23</f>
        <v>USD</v>
      </c>
      <c r="J284" s="54">
        <f>'Speech Contest'!AI23</f>
        <v>0</v>
      </c>
      <c r="K284" s="54">
        <f>'Speech Contest'!AJ23</f>
        <v>0</v>
      </c>
      <c r="L284" s="54">
        <f>'Speech Contest'!AK23</f>
        <v>0</v>
      </c>
      <c r="M284" s="54">
        <f>'Speech Contest'!AL23</f>
        <v>0</v>
      </c>
      <c r="N284" s="54">
        <f>'Speech Contest'!AM23</f>
        <v>0</v>
      </c>
      <c r="O284" s="54">
        <f>'Speech Contest'!AN23</f>
        <v>0</v>
      </c>
      <c r="P284" s="54">
        <f>'Speech Contest'!AO23</f>
        <v>0</v>
      </c>
      <c r="Q284" s="54">
        <f>'Speech Contest'!AP23</f>
        <v>0</v>
      </c>
      <c r="R284" s="54">
        <f>'Speech Contest'!AQ23</f>
        <v>0</v>
      </c>
      <c r="S284" s="54">
        <f>'Speech Contest'!AR23</f>
        <v>0</v>
      </c>
      <c r="T284" s="54">
        <f>'Speech Contest'!AS23</f>
        <v>0</v>
      </c>
      <c r="U284" s="54">
        <f>'Speech Contest'!AT23</f>
        <v>0</v>
      </c>
      <c r="V284" s="54">
        <f t="shared" si="4"/>
        <v>0</v>
      </c>
    </row>
    <row r="285" spans="1:22" x14ac:dyDescent="0.2">
      <c r="A285" s="46" t="str">
        <f>'Speech Contest'!AA24</f>
        <v>Budget</v>
      </c>
      <c r="B285" s="46" t="str">
        <f>'Speech Contest'!AB24</f>
        <v>7086-000000</v>
      </c>
      <c r="C285" s="46">
        <f>'Speech Contest'!AC24</f>
        <v>801</v>
      </c>
      <c r="D285" s="53" t="str">
        <f>'Speech Contest'!AD24</f>
        <v>035</v>
      </c>
      <c r="E285" s="53"/>
      <c r="H285" s="46">
        <f>'Speech Contest'!AG24</f>
        <v>110</v>
      </c>
      <c r="I285" s="46" t="str">
        <f>'Speech Contest'!AH24</f>
        <v>USD</v>
      </c>
      <c r="J285" s="54">
        <f>'Speech Contest'!AI24</f>
        <v>0</v>
      </c>
      <c r="K285" s="54">
        <f>'Speech Contest'!AJ24</f>
        <v>0</v>
      </c>
      <c r="L285" s="54">
        <f>'Speech Contest'!AK24</f>
        <v>0</v>
      </c>
      <c r="M285" s="54">
        <f>'Speech Contest'!AL24</f>
        <v>0</v>
      </c>
      <c r="N285" s="54">
        <f>'Speech Contest'!AM24</f>
        <v>0</v>
      </c>
      <c r="O285" s="54">
        <f>'Speech Contest'!AN24</f>
        <v>0</v>
      </c>
      <c r="P285" s="54">
        <f>'Speech Contest'!AO24</f>
        <v>0</v>
      </c>
      <c r="Q285" s="54">
        <f>'Speech Contest'!AP24</f>
        <v>0</v>
      </c>
      <c r="R285" s="54">
        <f>'Speech Contest'!AQ24</f>
        <v>0</v>
      </c>
      <c r="S285" s="54">
        <f>'Speech Contest'!AR24</f>
        <v>0</v>
      </c>
      <c r="T285" s="54">
        <f>'Speech Contest'!AS24</f>
        <v>0</v>
      </c>
      <c r="U285" s="54">
        <f>'Speech Contest'!AT24</f>
        <v>0</v>
      </c>
      <c r="V285" s="54">
        <f t="shared" si="4"/>
        <v>0</v>
      </c>
    </row>
    <row r="286" spans="1:22" x14ac:dyDescent="0.2">
      <c r="A286" s="46" t="str">
        <f>'Speech Contest'!AA25</f>
        <v>Budget</v>
      </c>
      <c r="B286" s="46" t="str">
        <f>'Speech Contest'!AB25</f>
        <v>7090-000000</v>
      </c>
      <c r="C286" s="46">
        <f>'Speech Contest'!AC25</f>
        <v>801</v>
      </c>
      <c r="D286" s="53" t="str">
        <f>'Speech Contest'!AD25</f>
        <v>035</v>
      </c>
      <c r="E286" s="53"/>
      <c r="H286" s="46">
        <f>'Speech Contest'!AG25</f>
        <v>110</v>
      </c>
      <c r="I286" s="46" t="str">
        <f>'Speech Contest'!AH25</f>
        <v>USD</v>
      </c>
      <c r="J286" s="54">
        <f>'Speech Contest'!AI25</f>
        <v>0</v>
      </c>
      <c r="K286" s="54">
        <f>'Speech Contest'!AJ25</f>
        <v>0</v>
      </c>
      <c r="L286" s="54">
        <f>'Speech Contest'!AK25</f>
        <v>0</v>
      </c>
      <c r="M286" s="54">
        <f>'Speech Contest'!AL25</f>
        <v>0</v>
      </c>
      <c r="N286" s="54">
        <f>'Speech Contest'!AM25</f>
        <v>0</v>
      </c>
      <c r="O286" s="54">
        <f>'Speech Contest'!AN25</f>
        <v>0</v>
      </c>
      <c r="P286" s="54">
        <f>'Speech Contest'!AO25</f>
        <v>0</v>
      </c>
      <c r="Q286" s="54">
        <f>'Speech Contest'!AP25</f>
        <v>0</v>
      </c>
      <c r="R286" s="54">
        <f>'Speech Contest'!AQ25</f>
        <v>0</v>
      </c>
      <c r="S286" s="54">
        <f>'Speech Contest'!AR25</f>
        <v>0</v>
      </c>
      <c r="T286" s="54">
        <f>'Speech Contest'!AS25</f>
        <v>0</v>
      </c>
      <c r="U286" s="54">
        <f>'Speech Contest'!AT25</f>
        <v>0</v>
      </c>
      <c r="V286" s="54">
        <f t="shared" si="4"/>
        <v>0</v>
      </c>
    </row>
    <row r="287" spans="1:22" x14ac:dyDescent="0.2">
      <c r="A287" s="46" t="str">
        <f>'Speech Contest'!AA26</f>
        <v>Budget</v>
      </c>
      <c r="B287" s="46" t="str">
        <f>'Speech Contest'!AB26</f>
        <v/>
      </c>
      <c r="C287" s="46">
        <f>'Speech Contest'!AC26</f>
        <v>801</v>
      </c>
      <c r="D287" s="53" t="str">
        <f>'Speech Contest'!AD26</f>
        <v>035</v>
      </c>
      <c r="E287" s="53"/>
      <c r="H287" s="46">
        <f>'Speech Contest'!AG26</f>
        <v>110</v>
      </c>
      <c r="I287" s="46" t="str">
        <f>'Speech Contest'!AH26</f>
        <v>USD</v>
      </c>
      <c r="J287" s="54">
        <f>'Speech Contest'!AI26</f>
        <v>0</v>
      </c>
      <c r="K287" s="54">
        <f>'Speech Contest'!AJ26</f>
        <v>0</v>
      </c>
      <c r="L287" s="54">
        <f>'Speech Contest'!AK26</f>
        <v>0</v>
      </c>
      <c r="M287" s="54">
        <f>'Speech Contest'!AL26</f>
        <v>0</v>
      </c>
      <c r="N287" s="54">
        <f>'Speech Contest'!AM26</f>
        <v>0</v>
      </c>
      <c r="O287" s="54">
        <f>'Speech Contest'!AN26</f>
        <v>0</v>
      </c>
      <c r="P287" s="54">
        <f>'Speech Contest'!AO26</f>
        <v>0</v>
      </c>
      <c r="Q287" s="54">
        <f>'Speech Contest'!AP26</f>
        <v>0</v>
      </c>
      <c r="R287" s="54">
        <f>'Speech Contest'!AQ26</f>
        <v>0</v>
      </c>
      <c r="S287" s="54">
        <f>'Speech Contest'!AR26</f>
        <v>0</v>
      </c>
      <c r="T287" s="54">
        <f>'Speech Contest'!AS26</f>
        <v>0</v>
      </c>
      <c r="U287" s="54">
        <f>'Speech Contest'!AT26</f>
        <v>0</v>
      </c>
      <c r="V287" s="54">
        <f t="shared" si="4"/>
        <v>0</v>
      </c>
    </row>
    <row r="288" spans="1:22" x14ac:dyDescent="0.2">
      <c r="A288" s="46" t="str">
        <f>'Speech Contest'!AA27</f>
        <v>Budget</v>
      </c>
      <c r="B288" s="46" t="str">
        <f>'Speech Contest'!AB27</f>
        <v/>
      </c>
      <c r="C288" s="46">
        <f>'Speech Contest'!AC27</f>
        <v>801</v>
      </c>
      <c r="D288" s="53" t="str">
        <f>'Speech Contest'!AD27</f>
        <v>035</v>
      </c>
      <c r="E288" s="53"/>
      <c r="H288" s="46">
        <f>'Speech Contest'!AG27</f>
        <v>110</v>
      </c>
      <c r="I288" s="46" t="str">
        <f>'Speech Contest'!AH27</f>
        <v>USD</v>
      </c>
      <c r="J288" s="54">
        <f>'Speech Contest'!AI27</f>
        <v>0</v>
      </c>
      <c r="K288" s="54">
        <f>'Speech Contest'!AJ27</f>
        <v>0</v>
      </c>
      <c r="L288" s="54">
        <f>'Speech Contest'!AK27</f>
        <v>0</v>
      </c>
      <c r="M288" s="54">
        <f>'Speech Contest'!AL27</f>
        <v>0</v>
      </c>
      <c r="N288" s="54">
        <f>'Speech Contest'!AM27</f>
        <v>0</v>
      </c>
      <c r="O288" s="54">
        <f>'Speech Contest'!AN27</f>
        <v>0</v>
      </c>
      <c r="P288" s="54">
        <f>'Speech Contest'!AO27</f>
        <v>0</v>
      </c>
      <c r="Q288" s="54">
        <f>'Speech Contest'!AP27</f>
        <v>0</v>
      </c>
      <c r="R288" s="54">
        <f>'Speech Contest'!AQ27</f>
        <v>0</v>
      </c>
      <c r="S288" s="54">
        <f>'Speech Contest'!AR27</f>
        <v>0</v>
      </c>
      <c r="T288" s="54">
        <f>'Speech Contest'!AS27</f>
        <v>0</v>
      </c>
      <c r="U288" s="54">
        <f>'Speech Contest'!AT27</f>
        <v>0</v>
      </c>
      <c r="V288" s="54">
        <f t="shared" si="4"/>
        <v>0</v>
      </c>
    </row>
    <row r="289" spans="1:22" x14ac:dyDescent="0.2">
      <c r="A289" s="46" t="str">
        <f>'Speech Contest'!AA28</f>
        <v>Budget</v>
      </c>
      <c r="B289" s="46" t="str">
        <f>'Speech Contest'!AB28</f>
        <v/>
      </c>
      <c r="C289" s="46">
        <f>'Speech Contest'!AC28</f>
        <v>801</v>
      </c>
      <c r="D289" s="53" t="str">
        <f>'Speech Contest'!AD28</f>
        <v>035</v>
      </c>
      <c r="E289" s="53"/>
      <c r="H289" s="46">
        <f>'Speech Contest'!AG28</f>
        <v>110</v>
      </c>
      <c r="I289" s="46" t="str">
        <f>'Speech Contest'!AH28</f>
        <v>USD</v>
      </c>
      <c r="J289" s="54">
        <f>'Speech Contest'!AI28</f>
        <v>0</v>
      </c>
      <c r="K289" s="54">
        <f>'Speech Contest'!AJ28</f>
        <v>0</v>
      </c>
      <c r="L289" s="54">
        <f>'Speech Contest'!AK28</f>
        <v>0</v>
      </c>
      <c r="M289" s="54">
        <f>'Speech Contest'!AL28</f>
        <v>0</v>
      </c>
      <c r="N289" s="54">
        <f>'Speech Contest'!AM28</f>
        <v>0</v>
      </c>
      <c r="O289" s="54">
        <f>'Speech Contest'!AN28</f>
        <v>0</v>
      </c>
      <c r="P289" s="54">
        <f>'Speech Contest'!AO28</f>
        <v>0</v>
      </c>
      <c r="Q289" s="54">
        <f>'Speech Contest'!AP28</f>
        <v>0</v>
      </c>
      <c r="R289" s="54">
        <f>'Speech Contest'!AQ28</f>
        <v>0</v>
      </c>
      <c r="S289" s="54">
        <f>'Speech Contest'!AR28</f>
        <v>0</v>
      </c>
      <c r="T289" s="54">
        <f>'Speech Contest'!AS28</f>
        <v>0</v>
      </c>
      <c r="U289" s="54">
        <f>'Speech Contest'!AT28</f>
        <v>0</v>
      </c>
      <c r="V289" s="54">
        <f t="shared" si="4"/>
        <v>0</v>
      </c>
    </row>
    <row r="290" spans="1:22" x14ac:dyDescent="0.2">
      <c r="A290" s="46" t="str">
        <f>'Speech Contest'!AA32</f>
        <v>Budget</v>
      </c>
      <c r="B290" s="46" t="str">
        <f>'Speech Contest'!AB32</f>
        <v>7006-000000</v>
      </c>
      <c r="C290" s="46">
        <f>'Speech Contest'!AC32</f>
        <v>802</v>
      </c>
      <c r="D290" s="53" t="str">
        <f>'Speech Contest'!AD32</f>
        <v>035</v>
      </c>
      <c r="E290" s="53"/>
      <c r="H290" s="46">
        <f>'Speech Contest'!AG32</f>
        <v>110</v>
      </c>
      <c r="I290" s="46" t="str">
        <f>'Speech Contest'!AH32</f>
        <v>USD</v>
      </c>
      <c r="J290" s="54">
        <f>'Speech Contest'!AI32</f>
        <v>0</v>
      </c>
      <c r="K290" s="54">
        <f>'Speech Contest'!AJ32</f>
        <v>0</v>
      </c>
      <c r="L290" s="54">
        <f>'Speech Contest'!AK32</f>
        <v>0</v>
      </c>
      <c r="M290" s="54">
        <f>'Speech Contest'!AL32</f>
        <v>0</v>
      </c>
      <c r="N290" s="54">
        <f>'Speech Contest'!AM32</f>
        <v>0</v>
      </c>
      <c r="O290" s="54">
        <f>'Speech Contest'!AN32</f>
        <v>0</v>
      </c>
      <c r="P290" s="54">
        <f>'Speech Contest'!AO32</f>
        <v>0</v>
      </c>
      <c r="Q290" s="54">
        <f>'Speech Contest'!AP32</f>
        <v>0</v>
      </c>
      <c r="R290" s="54">
        <f>'Speech Contest'!AQ32</f>
        <v>0</v>
      </c>
      <c r="S290" s="54">
        <f>'Speech Contest'!AR32</f>
        <v>0</v>
      </c>
      <c r="T290" s="54">
        <f>'Speech Contest'!AS32</f>
        <v>0</v>
      </c>
      <c r="U290" s="54">
        <f>'Speech Contest'!AT32</f>
        <v>0</v>
      </c>
      <c r="V290" s="54">
        <f t="shared" si="4"/>
        <v>0</v>
      </c>
    </row>
    <row r="291" spans="1:22" x14ac:dyDescent="0.2">
      <c r="A291" s="46" t="str">
        <f>'Speech Contest'!AA33</f>
        <v>Budget</v>
      </c>
      <c r="B291" s="46" t="str">
        <f>'Speech Contest'!AB33</f>
        <v>7010-000000</v>
      </c>
      <c r="C291" s="46">
        <f>'Speech Contest'!AC33</f>
        <v>802</v>
      </c>
      <c r="D291" s="53" t="str">
        <f>'Speech Contest'!AD33</f>
        <v>035</v>
      </c>
      <c r="E291" s="53"/>
      <c r="H291" s="46">
        <f>'Speech Contest'!AG33</f>
        <v>110</v>
      </c>
      <c r="I291" s="46" t="str">
        <f>'Speech Contest'!AH33</f>
        <v>USD</v>
      </c>
      <c r="J291" s="54">
        <f>'Speech Contest'!AI33</f>
        <v>0</v>
      </c>
      <c r="K291" s="54">
        <f>'Speech Contest'!AJ33</f>
        <v>0</v>
      </c>
      <c r="L291" s="54">
        <f>'Speech Contest'!AK33</f>
        <v>0</v>
      </c>
      <c r="M291" s="54">
        <f>'Speech Contest'!AL33</f>
        <v>0</v>
      </c>
      <c r="N291" s="54">
        <f>'Speech Contest'!AM33</f>
        <v>0</v>
      </c>
      <c r="O291" s="54">
        <f>'Speech Contest'!AN33</f>
        <v>0</v>
      </c>
      <c r="P291" s="54">
        <f>'Speech Contest'!AO33</f>
        <v>140</v>
      </c>
      <c r="Q291" s="54">
        <f>'Speech Contest'!AP33</f>
        <v>0</v>
      </c>
      <c r="R291" s="54">
        <f>'Speech Contest'!AQ33</f>
        <v>0</v>
      </c>
      <c r="S291" s="54">
        <f>'Speech Contest'!AR33</f>
        <v>0</v>
      </c>
      <c r="T291" s="54">
        <f>'Speech Contest'!AS33</f>
        <v>0</v>
      </c>
      <c r="U291" s="54">
        <f>'Speech Contest'!AT33</f>
        <v>0</v>
      </c>
      <c r="V291" s="54">
        <f t="shared" si="4"/>
        <v>140</v>
      </c>
    </row>
    <row r="292" spans="1:22" x14ac:dyDescent="0.2">
      <c r="A292" s="46" t="str">
        <f>'Speech Contest'!AA34</f>
        <v>Budget</v>
      </c>
      <c r="B292" s="46" t="str">
        <f>'Speech Contest'!AB34</f>
        <v>7012-000000</v>
      </c>
      <c r="C292" s="46">
        <f>'Speech Contest'!AC34</f>
        <v>802</v>
      </c>
      <c r="D292" s="53" t="str">
        <f>'Speech Contest'!AD34</f>
        <v>035</v>
      </c>
      <c r="E292" s="53"/>
      <c r="H292" s="46">
        <f>'Speech Contest'!AG34</f>
        <v>110</v>
      </c>
      <c r="I292" s="46" t="str">
        <f>'Speech Contest'!AH34</f>
        <v>USD</v>
      </c>
      <c r="J292" s="54">
        <f>'Speech Contest'!AI34</f>
        <v>0</v>
      </c>
      <c r="K292" s="54">
        <f>'Speech Contest'!AJ34</f>
        <v>0</v>
      </c>
      <c r="L292" s="54">
        <f>'Speech Contest'!AK34</f>
        <v>0</v>
      </c>
      <c r="M292" s="54">
        <f>'Speech Contest'!AL34</f>
        <v>0</v>
      </c>
      <c r="N292" s="54">
        <f>'Speech Contest'!AM34</f>
        <v>0</v>
      </c>
      <c r="O292" s="54">
        <f>'Speech Contest'!AN34</f>
        <v>0</v>
      </c>
      <c r="P292" s="54">
        <f>'Speech Contest'!AO34</f>
        <v>0</v>
      </c>
      <c r="Q292" s="54">
        <f>'Speech Contest'!AP34</f>
        <v>0</v>
      </c>
      <c r="R292" s="54">
        <f>'Speech Contest'!AQ34</f>
        <v>0</v>
      </c>
      <c r="S292" s="54">
        <f>'Speech Contest'!AR34</f>
        <v>0</v>
      </c>
      <c r="T292" s="54">
        <f>'Speech Contest'!AS34</f>
        <v>0</v>
      </c>
      <c r="U292" s="54">
        <f>'Speech Contest'!AT34</f>
        <v>0</v>
      </c>
      <c r="V292" s="54">
        <f t="shared" si="4"/>
        <v>0</v>
      </c>
    </row>
    <row r="293" spans="1:22" x14ac:dyDescent="0.2">
      <c r="A293" s="46" t="str">
        <f>'Speech Contest'!AA35</f>
        <v>Budget</v>
      </c>
      <c r="B293" s="46" t="str">
        <f>'Speech Contest'!AB35</f>
        <v>7014-000000</v>
      </c>
      <c r="C293" s="46">
        <f>'Speech Contest'!AC35</f>
        <v>802</v>
      </c>
      <c r="D293" s="53" t="str">
        <f>'Speech Contest'!AD35</f>
        <v>035</v>
      </c>
      <c r="E293" s="53"/>
      <c r="H293" s="46">
        <f>'Speech Contest'!AG35</f>
        <v>110</v>
      </c>
      <c r="I293" s="46" t="str">
        <f>'Speech Contest'!AH35</f>
        <v>USD</v>
      </c>
      <c r="J293" s="54">
        <f>'Speech Contest'!AI35</f>
        <v>0</v>
      </c>
      <c r="K293" s="54">
        <f>'Speech Contest'!AJ35</f>
        <v>0</v>
      </c>
      <c r="L293" s="54">
        <f>'Speech Contest'!AK35</f>
        <v>0</v>
      </c>
      <c r="M293" s="54">
        <f>'Speech Contest'!AL35</f>
        <v>0</v>
      </c>
      <c r="N293" s="54">
        <f>'Speech Contest'!AM35</f>
        <v>0</v>
      </c>
      <c r="O293" s="54">
        <f>'Speech Contest'!AN35</f>
        <v>0</v>
      </c>
      <c r="P293" s="54">
        <f>'Speech Contest'!AO35</f>
        <v>0</v>
      </c>
      <c r="Q293" s="54">
        <f>'Speech Contest'!AP35</f>
        <v>0</v>
      </c>
      <c r="R293" s="54">
        <f>'Speech Contest'!AQ35</f>
        <v>0</v>
      </c>
      <c r="S293" s="54">
        <f>'Speech Contest'!AR35</f>
        <v>0</v>
      </c>
      <c r="T293" s="54">
        <f>'Speech Contest'!AS35</f>
        <v>0</v>
      </c>
      <c r="U293" s="54">
        <f>'Speech Contest'!AT35</f>
        <v>0</v>
      </c>
      <c r="V293" s="54">
        <f t="shared" si="4"/>
        <v>0</v>
      </c>
    </row>
    <row r="294" spans="1:22" x14ac:dyDescent="0.2">
      <c r="A294" s="46" t="str">
        <f>'Speech Contest'!AA36</f>
        <v>Budget</v>
      </c>
      <c r="B294" s="46" t="str">
        <f>'Speech Contest'!AB36</f>
        <v>7086-000000</v>
      </c>
      <c r="C294" s="46">
        <f>'Speech Contest'!AC36</f>
        <v>802</v>
      </c>
      <c r="D294" s="53" t="str">
        <f>'Speech Contest'!AD36</f>
        <v>035</v>
      </c>
      <c r="E294" s="53"/>
      <c r="H294" s="46">
        <f>'Speech Contest'!AG36</f>
        <v>110</v>
      </c>
      <c r="I294" s="46" t="str">
        <f>'Speech Contest'!AH36</f>
        <v>USD</v>
      </c>
      <c r="J294" s="54">
        <f>'Speech Contest'!AI36</f>
        <v>0</v>
      </c>
      <c r="K294" s="54">
        <f>'Speech Contest'!AJ36</f>
        <v>0</v>
      </c>
      <c r="L294" s="54">
        <f>'Speech Contest'!AK36</f>
        <v>0</v>
      </c>
      <c r="M294" s="54">
        <f>'Speech Contest'!AL36</f>
        <v>0</v>
      </c>
      <c r="N294" s="54">
        <f>'Speech Contest'!AM36</f>
        <v>0</v>
      </c>
      <c r="O294" s="54">
        <f>'Speech Contest'!AN36</f>
        <v>0</v>
      </c>
      <c r="P294" s="54">
        <f>'Speech Contest'!AO36</f>
        <v>0</v>
      </c>
      <c r="Q294" s="54">
        <f>'Speech Contest'!AP36</f>
        <v>0</v>
      </c>
      <c r="R294" s="54">
        <f>'Speech Contest'!AQ36</f>
        <v>0</v>
      </c>
      <c r="S294" s="54">
        <f>'Speech Contest'!AR36</f>
        <v>0</v>
      </c>
      <c r="T294" s="54">
        <f>'Speech Contest'!AS36</f>
        <v>0</v>
      </c>
      <c r="U294" s="54">
        <f>'Speech Contest'!AT36</f>
        <v>0</v>
      </c>
      <c r="V294" s="54">
        <f t="shared" si="4"/>
        <v>0</v>
      </c>
    </row>
    <row r="295" spans="1:22" x14ac:dyDescent="0.2">
      <c r="A295" s="46" t="str">
        <f>'Speech Contest'!AA37</f>
        <v>Budget</v>
      </c>
      <c r="B295" s="46" t="str">
        <f>'Speech Contest'!AB37</f>
        <v>7090-000000</v>
      </c>
      <c r="C295" s="46">
        <f>'Speech Contest'!AC37</f>
        <v>802</v>
      </c>
      <c r="D295" s="53" t="str">
        <f>'Speech Contest'!AD37</f>
        <v>035</v>
      </c>
      <c r="E295" s="53"/>
      <c r="H295" s="46">
        <f>'Speech Contest'!AG37</f>
        <v>110</v>
      </c>
      <c r="I295" s="46" t="str">
        <f>'Speech Contest'!AH37</f>
        <v>USD</v>
      </c>
      <c r="J295" s="54">
        <f>'Speech Contest'!AI37</f>
        <v>0</v>
      </c>
      <c r="K295" s="54">
        <f>'Speech Contest'!AJ37</f>
        <v>0</v>
      </c>
      <c r="L295" s="54">
        <f>'Speech Contest'!AK37</f>
        <v>0</v>
      </c>
      <c r="M295" s="54">
        <f>'Speech Contest'!AL37</f>
        <v>0</v>
      </c>
      <c r="N295" s="54">
        <f>'Speech Contest'!AM37</f>
        <v>0</v>
      </c>
      <c r="O295" s="54">
        <f>'Speech Contest'!AN37</f>
        <v>0</v>
      </c>
      <c r="P295" s="54">
        <f>'Speech Contest'!AO37</f>
        <v>0</v>
      </c>
      <c r="Q295" s="54">
        <f>'Speech Contest'!AP37</f>
        <v>0</v>
      </c>
      <c r="R295" s="54">
        <f>'Speech Contest'!AQ37</f>
        <v>0</v>
      </c>
      <c r="S295" s="54">
        <f>'Speech Contest'!AR37</f>
        <v>0</v>
      </c>
      <c r="T295" s="54">
        <f>'Speech Contest'!AS37</f>
        <v>0</v>
      </c>
      <c r="U295" s="54">
        <f>'Speech Contest'!AT37</f>
        <v>0</v>
      </c>
      <c r="V295" s="54">
        <f t="shared" si="4"/>
        <v>0</v>
      </c>
    </row>
    <row r="296" spans="1:22" x14ac:dyDescent="0.2">
      <c r="A296" s="46" t="str">
        <f>'Speech Contest'!AA38</f>
        <v>Budget</v>
      </c>
      <c r="B296" s="46" t="str">
        <f>'Speech Contest'!AB38</f>
        <v/>
      </c>
      <c r="C296" s="46">
        <f>'Speech Contest'!AC38</f>
        <v>802</v>
      </c>
      <c r="D296" s="53" t="str">
        <f>'Speech Contest'!AD38</f>
        <v>035</v>
      </c>
      <c r="E296" s="53"/>
      <c r="H296" s="46">
        <f>'Speech Contest'!AG38</f>
        <v>110</v>
      </c>
      <c r="I296" s="46" t="str">
        <f>'Speech Contest'!AH38</f>
        <v>USD</v>
      </c>
      <c r="J296" s="54">
        <f>'Speech Contest'!AI38</f>
        <v>0</v>
      </c>
      <c r="K296" s="54">
        <f>'Speech Contest'!AJ38</f>
        <v>0</v>
      </c>
      <c r="L296" s="54">
        <f>'Speech Contest'!AK38</f>
        <v>0</v>
      </c>
      <c r="M296" s="54">
        <f>'Speech Contest'!AL38</f>
        <v>0</v>
      </c>
      <c r="N296" s="54">
        <f>'Speech Contest'!AM38</f>
        <v>0</v>
      </c>
      <c r="O296" s="54">
        <f>'Speech Contest'!AN38</f>
        <v>0</v>
      </c>
      <c r="P296" s="54">
        <f>'Speech Contest'!AO38</f>
        <v>0</v>
      </c>
      <c r="Q296" s="54">
        <f>'Speech Contest'!AP38</f>
        <v>0</v>
      </c>
      <c r="R296" s="54">
        <f>'Speech Contest'!AQ38</f>
        <v>0</v>
      </c>
      <c r="S296" s="54">
        <f>'Speech Contest'!AR38</f>
        <v>0</v>
      </c>
      <c r="T296" s="54">
        <f>'Speech Contest'!AS38</f>
        <v>0</v>
      </c>
      <c r="U296" s="54">
        <f>'Speech Contest'!AT38</f>
        <v>0</v>
      </c>
      <c r="V296" s="54">
        <f t="shared" si="4"/>
        <v>0</v>
      </c>
    </row>
    <row r="297" spans="1:22" x14ac:dyDescent="0.2">
      <c r="A297" s="46" t="str">
        <f>'Speech Contest'!AA39</f>
        <v>Budget</v>
      </c>
      <c r="B297" s="46" t="str">
        <f>'Speech Contest'!AB39</f>
        <v/>
      </c>
      <c r="C297" s="46">
        <f>'Speech Contest'!AC39</f>
        <v>802</v>
      </c>
      <c r="D297" s="53" t="str">
        <f>'Speech Contest'!AD39</f>
        <v>035</v>
      </c>
      <c r="E297" s="53"/>
      <c r="H297" s="46">
        <f>'Speech Contest'!AG39</f>
        <v>110</v>
      </c>
      <c r="I297" s="46" t="str">
        <f>'Speech Contest'!AH39</f>
        <v>USD</v>
      </c>
      <c r="J297" s="54">
        <f>'Speech Contest'!AI39</f>
        <v>0</v>
      </c>
      <c r="K297" s="54">
        <f>'Speech Contest'!AJ39</f>
        <v>0</v>
      </c>
      <c r="L297" s="54">
        <f>'Speech Contest'!AK39</f>
        <v>0</v>
      </c>
      <c r="M297" s="54">
        <f>'Speech Contest'!AL39</f>
        <v>0</v>
      </c>
      <c r="N297" s="54">
        <f>'Speech Contest'!AM39</f>
        <v>0</v>
      </c>
      <c r="O297" s="54">
        <f>'Speech Contest'!AN39</f>
        <v>0</v>
      </c>
      <c r="P297" s="54">
        <f>'Speech Contest'!AO39</f>
        <v>0</v>
      </c>
      <c r="Q297" s="54">
        <f>'Speech Contest'!AP39</f>
        <v>0</v>
      </c>
      <c r="R297" s="54">
        <f>'Speech Contest'!AQ39</f>
        <v>0</v>
      </c>
      <c r="S297" s="54">
        <f>'Speech Contest'!AR39</f>
        <v>0</v>
      </c>
      <c r="T297" s="54">
        <f>'Speech Contest'!AS39</f>
        <v>0</v>
      </c>
      <c r="U297" s="54">
        <f>'Speech Contest'!AT39</f>
        <v>0</v>
      </c>
      <c r="V297" s="54">
        <f t="shared" si="4"/>
        <v>0</v>
      </c>
    </row>
    <row r="298" spans="1:22" x14ac:dyDescent="0.2">
      <c r="A298" s="46" t="str">
        <f>'Speech Contest'!AA40</f>
        <v>Budget</v>
      </c>
      <c r="B298" s="46" t="str">
        <f>'Speech Contest'!AB40</f>
        <v/>
      </c>
      <c r="C298" s="46">
        <f>'Speech Contest'!AC40</f>
        <v>802</v>
      </c>
      <c r="D298" s="53" t="str">
        <f>'Speech Contest'!AD40</f>
        <v>035</v>
      </c>
      <c r="E298" s="53"/>
      <c r="H298" s="46">
        <f>'Speech Contest'!AG40</f>
        <v>110</v>
      </c>
      <c r="I298" s="46" t="str">
        <f>'Speech Contest'!AH40</f>
        <v>USD</v>
      </c>
      <c r="J298" s="54">
        <f>'Speech Contest'!AI40</f>
        <v>0</v>
      </c>
      <c r="K298" s="54">
        <f>'Speech Contest'!AJ40</f>
        <v>0</v>
      </c>
      <c r="L298" s="54">
        <f>'Speech Contest'!AK40</f>
        <v>0</v>
      </c>
      <c r="M298" s="54">
        <f>'Speech Contest'!AL40</f>
        <v>0</v>
      </c>
      <c r="N298" s="54">
        <f>'Speech Contest'!AM40</f>
        <v>0</v>
      </c>
      <c r="O298" s="54">
        <f>'Speech Contest'!AN40</f>
        <v>0</v>
      </c>
      <c r="P298" s="54">
        <f>'Speech Contest'!AO40</f>
        <v>0</v>
      </c>
      <c r="Q298" s="54">
        <f>'Speech Contest'!AP40</f>
        <v>0</v>
      </c>
      <c r="R298" s="54">
        <f>'Speech Contest'!AQ40</f>
        <v>0</v>
      </c>
      <c r="S298" s="54">
        <f>'Speech Contest'!AR40</f>
        <v>0</v>
      </c>
      <c r="T298" s="54">
        <f>'Speech Contest'!AS40</f>
        <v>0</v>
      </c>
      <c r="U298" s="54">
        <f>'Speech Contest'!AT40</f>
        <v>0</v>
      </c>
      <c r="V298" s="54">
        <f t="shared" si="4"/>
        <v>0</v>
      </c>
    </row>
    <row r="299" spans="1:22" x14ac:dyDescent="0.2">
      <c r="A299" s="46" t="str">
        <f>'Speech Contest'!AA44</f>
        <v>Budget</v>
      </c>
      <c r="B299" s="46" t="str">
        <f>'Speech Contest'!AB44</f>
        <v>7006-000000</v>
      </c>
      <c r="C299" s="46">
        <f>'Speech Contest'!AC44</f>
        <v>803</v>
      </c>
      <c r="D299" s="53" t="str">
        <f>'Speech Contest'!AD44</f>
        <v>035</v>
      </c>
      <c r="E299" s="53"/>
      <c r="H299" s="46">
        <f>'Speech Contest'!AG44</f>
        <v>110</v>
      </c>
      <c r="I299" s="46" t="str">
        <f>'Speech Contest'!AH44</f>
        <v>USD</v>
      </c>
      <c r="J299" s="54">
        <f>'Speech Contest'!AI44</f>
        <v>0</v>
      </c>
      <c r="K299" s="54">
        <f>'Speech Contest'!AJ44</f>
        <v>0</v>
      </c>
      <c r="L299" s="54">
        <f>'Speech Contest'!AK44</f>
        <v>0</v>
      </c>
      <c r="M299" s="54">
        <f>'Speech Contest'!AL44</f>
        <v>0</v>
      </c>
      <c r="N299" s="54">
        <f>'Speech Contest'!AM44</f>
        <v>0</v>
      </c>
      <c r="O299" s="54">
        <f>'Speech Contest'!AN44</f>
        <v>0</v>
      </c>
      <c r="P299" s="54">
        <f>'Speech Contest'!AO44</f>
        <v>0</v>
      </c>
      <c r="Q299" s="54">
        <f>'Speech Contest'!AP44</f>
        <v>0</v>
      </c>
      <c r="R299" s="54">
        <f>'Speech Contest'!AQ44</f>
        <v>0</v>
      </c>
      <c r="S299" s="54">
        <f>'Speech Contest'!AR44</f>
        <v>0</v>
      </c>
      <c r="T299" s="54">
        <f>'Speech Contest'!AS44</f>
        <v>0</v>
      </c>
      <c r="U299" s="54">
        <f>'Speech Contest'!AT44</f>
        <v>0</v>
      </c>
      <c r="V299" s="54">
        <f t="shared" si="4"/>
        <v>0</v>
      </c>
    </row>
    <row r="300" spans="1:22" x14ac:dyDescent="0.2">
      <c r="A300" s="46" t="str">
        <f>'Speech Contest'!AA45</f>
        <v>Budget</v>
      </c>
      <c r="B300" s="46" t="str">
        <f>'Speech Contest'!AB45</f>
        <v>7010-000000</v>
      </c>
      <c r="C300" s="46">
        <f>'Speech Contest'!AC45</f>
        <v>803</v>
      </c>
      <c r="D300" s="53" t="str">
        <f>'Speech Contest'!AD45</f>
        <v>035</v>
      </c>
      <c r="E300" s="53"/>
      <c r="H300" s="46">
        <f>'Speech Contest'!AG45</f>
        <v>110</v>
      </c>
      <c r="I300" s="46" t="str">
        <f>'Speech Contest'!AH45</f>
        <v>USD</v>
      </c>
      <c r="J300" s="54">
        <f>'Speech Contest'!AI45</f>
        <v>0</v>
      </c>
      <c r="K300" s="54">
        <f>'Speech Contest'!AJ45</f>
        <v>0</v>
      </c>
      <c r="L300" s="54">
        <f>'Speech Contest'!AK45</f>
        <v>0</v>
      </c>
      <c r="M300" s="54">
        <f>'Speech Contest'!AL45</f>
        <v>0</v>
      </c>
      <c r="N300" s="54">
        <f>'Speech Contest'!AM45</f>
        <v>0</v>
      </c>
      <c r="O300" s="54">
        <f>'Speech Contest'!AN45</f>
        <v>0</v>
      </c>
      <c r="P300" s="54">
        <f>'Speech Contest'!AO45</f>
        <v>20</v>
      </c>
      <c r="Q300" s="54">
        <f>'Speech Contest'!AP45</f>
        <v>0</v>
      </c>
      <c r="R300" s="54">
        <f>'Speech Contest'!AQ45</f>
        <v>0</v>
      </c>
      <c r="S300" s="54">
        <f>'Speech Contest'!AR45</f>
        <v>0</v>
      </c>
      <c r="T300" s="54">
        <f>'Speech Contest'!AS45</f>
        <v>0</v>
      </c>
      <c r="U300" s="54">
        <f>'Speech Contest'!AT45</f>
        <v>0</v>
      </c>
      <c r="V300" s="54">
        <f t="shared" si="4"/>
        <v>20</v>
      </c>
    </row>
    <row r="301" spans="1:22" x14ac:dyDescent="0.2">
      <c r="A301" s="46" t="str">
        <f>'Speech Contest'!AA46</f>
        <v>Budget</v>
      </c>
      <c r="B301" s="46" t="str">
        <f>'Speech Contest'!AB46</f>
        <v>7012-000000</v>
      </c>
      <c r="C301" s="46">
        <f>'Speech Contest'!AC46</f>
        <v>803</v>
      </c>
      <c r="D301" s="53" t="str">
        <f>'Speech Contest'!AD46</f>
        <v>035</v>
      </c>
      <c r="E301" s="53"/>
      <c r="H301" s="46">
        <f>'Speech Contest'!AG46</f>
        <v>110</v>
      </c>
      <c r="I301" s="46" t="str">
        <f>'Speech Contest'!AH46</f>
        <v>USD</v>
      </c>
      <c r="J301" s="54">
        <f>'Speech Contest'!AI46</f>
        <v>0</v>
      </c>
      <c r="K301" s="54">
        <f>'Speech Contest'!AJ46</f>
        <v>0</v>
      </c>
      <c r="L301" s="54">
        <f>'Speech Contest'!AK46</f>
        <v>0</v>
      </c>
      <c r="M301" s="54">
        <f>'Speech Contest'!AL46</f>
        <v>0</v>
      </c>
      <c r="N301" s="54">
        <f>'Speech Contest'!AM46</f>
        <v>0</v>
      </c>
      <c r="O301" s="54">
        <f>'Speech Contest'!AN46</f>
        <v>0</v>
      </c>
      <c r="P301" s="54">
        <f>'Speech Contest'!AO46</f>
        <v>0</v>
      </c>
      <c r="Q301" s="54">
        <f>'Speech Contest'!AP46</f>
        <v>0</v>
      </c>
      <c r="R301" s="54">
        <f>'Speech Contest'!AQ46</f>
        <v>0</v>
      </c>
      <c r="S301" s="54">
        <f>'Speech Contest'!AR46</f>
        <v>0</v>
      </c>
      <c r="T301" s="54">
        <f>'Speech Contest'!AS46</f>
        <v>0</v>
      </c>
      <c r="U301" s="54">
        <f>'Speech Contest'!AT46</f>
        <v>0</v>
      </c>
      <c r="V301" s="54">
        <f t="shared" si="4"/>
        <v>0</v>
      </c>
    </row>
    <row r="302" spans="1:22" x14ac:dyDescent="0.2">
      <c r="A302" s="46" t="str">
        <f>'Speech Contest'!AA47</f>
        <v>Budget</v>
      </c>
      <c r="B302" s="46" t="str">
        <f>'Speech Contest'!AB47</f>
        <v>7014-000000</v>
      </c>
      <c r="C302" s="46">
        <f>'Speech Contest'!AC47</f>
        <v>803</v>
      </c>
      <c r="D302" s="53" t="str">
        <f>'Speech Contest'!AD47</f>
        <v>035</v>
      </c>
      <c r="E302" s="53"/>
      <c r="H302" s="46">
        <f>'Speech Contest'!AG47</f>
        <v>110</v>
      </c>
      <c r="I302" s="46" t="str">
        <f>'Speech Contest'!AH47</f>
        <v>USD</v>
      </c>
      <c r="J302" s="54">
        <f>'Speech Contest'!AI47</f>
        <v>0</v>
      </c>
      <c r="K302" s="54">
        <f>'Speech Contest'!AJ47</f>
        <v>0</v>
      </c>
      <c r="L302" s="54">
        <f>'Speech Contest'!AK47</f>
        <v>0</v>
      </c>
      <c r="M302" s="54">
        <f>'Speech Contest'!AL47</f>
        <v>0</v>
      </c>
      <c r="N302" s="54">
        <f>'Speech Contest'!AM47</f>
        <v>0</v>
      </c>
      <c r="O302" s="54">
        <f>'Speech Contest'!AN47</f>
        <v>0</v>
      </c>
      <c r="P302" s="54">
        <f>'Speech Contest'!AO47</f>
        <v>0</v>
      </c>
      <c r="Q302" s="54">
        <f>'Speech Contest'!AP47</f>
        <v>0</v>
      </c>
      <c r="R302" s="54">
        <f>'Speech Contest'!AQ47</f>
        <v>0</v>
      </c>
      <c r="S302" s="54">
        <f>'Speech Contest'!AR47</f>
        <v>0</v>
      </c>
      <c r="T302" s="54">
        <f>'Speech Contest'!AS47</f>
        <v>0</v>
      </c>
      <c r="U302" s="54">
        <f>'Speech Contest'!AT47</f>
        <v>0</v>
      </c>
      <c r="V302" s="54">
        <f t="shared" si="4"/>
        <v>0</v>
      </c>
    </row>
    <row r="303" spans="1:22" x14ac:dyDescent="0.2">
      <c r="A303" s="46" t="str">
        <f>'Speech Contest'!AA48</f>
        <v>Budget</v>
      </c>
      <c r="B303" s="46" t="str">
        <f>'Speech Contest'!AB48</f>
        <v>7086-000000</v>
      </c>
      <c r="C303" s="46">
        <f>'Speech Contest'!AC48</f>
        <v>803</v>
      </c>
      <c r="D303" s="53" t="str">
        <f>'Speech Contest'!AD48</f>
        <v>035</v>
      </c>
      <c r="E303" s="53"/>
      <c r="H303" s="46">
        <f>'Speech Contest'!AG48</f>
        <v>110</v>
      </c>
      <c r="I303" s="46" t="str">
        <f>'Speech Contest'!AH48</f>
        <v>USD</v>
      </c>
      <c r="J303" s="54">
        <f>'Speech Contest'!AI48</f>
        <v>0</v>
      </c>
      <c r="K303" s="54">
        <f>'Speech Contest'!AJ48</f>
        <v>0</v>
      </c>
      <c r="L303" s="54">
        <f>'Speech Contest'!AK48</f>
        <v>0</v>
      </c>
      <c r="M303" s="54">
        <f>'Speech Contest'!AL48</f>
        <v>0</v>
      </c>
      <c r="N303" s="54">
        <f>'Speech Contest'!AM48</f>
        <v>0</v>
      </c>
      <c r="O303" s="54">
        <f>'Speech Contest'!AN48</f>
        <v>0</v>
      </c>
      <c r="P303" s="54">
        <f>'Speech Contest'!AO48</f>
        <v>0</v>
      </c>
      <c r="Q303" s="54">
        <f>'Speech Contest'!AP48</f>
        <v>0</v>
      </c>
      <c r="R303" s="54">
        <f>'Speech Contest'!AQ48</f>
        <v>0</v>
      </c>
      <c r="S303" s="54">
        <f>'Speech Contest'!AR48</f>
        <v>0</v>
      </c>
      <c r="T303" s="54">
        <f>'Speech Contest'!AS48</f>
        <v>0</v>
      </c>
      <c r="U303" s="54">
        <f>'Speech Contest'!AT48</f>
        <v>0</v>
      </c>
      <c r="V303" s="54">
        <f t="shared" si="4"/>
        <v>0</v>
      </c>
    </row>
    <row r="304" spans="1:22" x14ac:dyDescent="0.2">
      <c r="A304" s="46" t="str">
        <f>'Speech Contest'!AA49</f>
        <v>Budget</v>
      </c>
      <c r="B304" s="46" t="str">
        <f>'Speech Contest'!AB49</f>
        <v>7090-000000</v>
      </c>
      <c r="C304" s="46">
        <f>'Speech Contest'!AC49</f>
        <v>803</v>
      </c>
      <c r="D304" s="53" t="str">
        <f>'Speech Contest'!AD49</f>
        <v>035</v>
      </c>
      <c r="E304" s="53"/>
      <c r="H304" s="46">
        <f>'Speech Contest'!AG49</f>
        <v>110</v>
      </c>
      <c r="I304" s="46" t="str">
        <f>'Speech Contest'!AH49</f>
        <v>USD</v>
      </c>
      <c r="J304" s="54">
        <f>'Speech Contest'!AI49</f>
        <v>0</v>
      </c>
      <c r="K304" s="54">
        <f>'Speech Contest'!AJ49</f>
        <v>0</v>
      </c>
      <c r="L304" s="54">
        <f>'Speech Contest'!AK49</f>
        <v>0</v>
      </c>
      <c r="M304" s="54">
        <f>'Speech Contest'!AL49</f>
        <v>0</v>
      </c>
      <c r="N304" s="54">
        <f>'Speech Contest'!AM49</f>
        <v>0</v>
      </c>
      <c r="O304" s="54">
        <f>'Speech Contest'!AN49</f>
        <v>0</v>
      </c>
      <c r="P304" s="54">
        <f>'Speech Contest'!AO49</f>
        <v>0</v>
      </c>
      <c r="Q304" s="54">
        <f>'Speech Contest'!AP49</f>
        <v>0</v>
      </c>
      <c r="R304" s="54">
        <f>'Speech Contest'!AQ49</f>
        <v>0</v>
      </c>
      <c r="S304" s="54">
        <f>'Speech Contest'!AR49</f>
        <v>0</v>
      </c>
      <c r="T304" s="54">
        <f>'Speech Contest'!AS49</f>
        <v>0</v>
      </c>
      <c r="U304" s="54">
        <f>'Speech Contest'!AT49</f>
        <v>0</v>
      </c>
      <c r="V304" s="54">
        <f t="shared" si="4"/>
        <v>0</v>
      </c>
    </row>
    <row r="305" spans="1:22" x14ac:dyDescent="0.2">
      <c r="A305" s="46" t="str">
        <f>'Speech Contest'!AA50</f>
        <v>Budget</v>
      </c>
      <c r="B305" s="46" t="str">
        <f>'Speech Contest'!AB50</f>
        <v/>
      </c>
      <c r="C305" s="46">
        <f>'Speech Contest'!AC50</f>
        <v>803</v>
      </c>
      <c r="D305" s="53" t="str">
        <f>'Speech Contest'!AD50</f>
        <v>035</v>
      </c>
      <c r="E305" s="53"/>
      <c r="H305" s="46">
        <f>'Speech Contest'!AG50</f>
        <v>110</v>
      </c>
      <c r="I305" s="46" t="str">
        <f>'Speech Contest'!AH50</f>
        <v>USD</v>
      </c>
      <c r="J305" s="54">
        <f>'Speech Contest'!AI50</f>
        <v>0</v>
      </c>
      <c r="K305" s="54">
        <f>'Speech Contest'!AJ50</f>
        <v>0</v>
      </c>
      <c r="L305" s="54">
        <f>'Speech Contest'!AK50</f>
        <v>0</v>
      </c>
      <c r="M305" s="54">
        <f>'Speech Contest'!AL50</f>
        <v>0</v>
      </c>
      <c r="N305" s="54">
        <f>'Speech Contest'!AM50</f>
        <v>0</v>
      </c>
      <c r="O305" s="54">
        <f>'Speech Contest'!AN50</f>
        <v>0</v>
      </c>
      <c r="P305" s="54">
        <f>'Speech Contest'!AO50</f>
        <v>0</v>
      </c>
      <c r="Q305" s="54">
        <f>'Speech Contest'!AP50</f>
        <v>0</v>
      </c>
      <c r="R305" s="54">
        <f>'Speech Contest'!AQ50</f>
        <v>0</v>
      </c>
      <c r="S305" s="54">
        <f>'Speech Contest'!AR50</f>
        <v>0</v>
      </c>
      <c r="T305" s="54">
        <f>'Speech Contest'!AS50</f>
        <v>0</v>
      </c>
      <c r="U305" s="54">
        <f>'Speech Contest'!AT50</f>
        <v>0</v>
      </c>
      <c r="V305" s="54">
        <f t="shared" si="4"/>
        <v>0</v>
      </c>
    </row>
    <row r="306" spans="1:22" x14ac:dyDescent="0.2">
      <c r="A306" s="46" t="str">
        <f>'Speech Contest'!AA51</f>
        <v>Budget</v>
      </c>
      <c r="B306" s="46" t="str">
        <f>'Speech Contest'!AB51</f>
        <v/>
      </c>
      <c r="C306" s="46">
        <f>'Speech Contest'!AC51</f>
        <v>803</v>
      </c>
      <c r="D306" s="53" t="str">
        <f>'Speech Contest'!AD51</f>
        <v>035</v>
      </c>
      <c r="E306" s="53"/>
      <c r="H306" s="46">
        <f>'Speech Contest'!AG51</f>
        <v>110</v>
      </c>
      <c r="I306" s="46" t="str">
        <f>'Speech Contest'!AH51</f>
        <v>USD</v>
      </c>
      <c r="J306" s="54">
        <f>'Speech Contest'!AI51</f>
        <v>0</v>
      </c>
      <c r="K306" s="54">
        <f>'Speech Contest'!AJ51</f>
        <v>0</v>
      </c>
      <c r="L306" s="54">
        <f>'Speech Contest'!AK51</f>
        <v>0</v>
      </c>
      <c r="M306" s="54">
        <f>'Speech Contest'!AL51</f>
        <v>0</v>
      </c>
      <c r="N306" s="54">
        <f>'Speech Contest'!AM51</f>
        <v>0</v>
      </c>
      <c r="O306" s="54">
        <f>'Speech Contest'!AN51</f>
        <v>0</v>
      </c>
      <c r="P306" s="54">
        <f>'Speech Contest'!AO51</f>
        <v>0</v>
      </c>
      <c r="Q306" s="54">
        <f>'Speech Contest'!AP51</f>
        <v>0</v>
      </c>
      <c r="R306" s="54">
        <f>'Speech Contest'!AQ51</f>
        <v>0</v>
      </c>
      <c r="S306" s="54">
        <f>'Speech Contest'!AR51</f>
        <v>0</v>
      </c>
      <c r="T306" s="54">
        <f>'Speech Contest'!AS51</f>
        <v>0</v>
      </c>
      <c r="U306" s="54">
        <f>'Speech Contest'!AT51</f>
        <v>0</v>
      </c>
      <c r="V306" s="54">
        <f t="shared" si="4"/>
        <v>0</v>
      </c>
    </row>
    <row r="307" spans="1:22" x14ac:dyDescent="0.2">
      <c r="A307" s="46" t="str">
        <f>'Speech Contest'!AA52</f>
        <v>Budget</v>
      </c>
      <c r="B307" s="46" t="str">
        <f>'Speech Contest'!AB52</f>
        <v/>
      </c>
      <c r="C307" s="46">
        <f>'Speech Contest'!AC52</f>
        <v>803</v>
      </c>
      <c r="D307" s="53" t="str">
        <f>'Speech Contest'!AD52</f>
        <v>035</v>
      </c>
      <c r="E307" s="53"/>
      <c r="H307" s="46">
        <f>'Speech Contest'!AG52</f>
        <v>110</v>
      </c>
      <c r="I307" s="46" t="str">
        <f>'Speech Contest'!AH52</f>
        <v>USD</v>
      </c>
      <c r="J307" s="54">
        <f>'Speech Contest'!AI52</f>
        <v>0</v>
      </c>
      <c r="K307" s="54">
        <f>'Speech Contest'!AJ52</f>
        <v>0</v>
      </c>
      <c r="L307" s="54">
        <f>'Speech Contest'!AK52</f>
        <v>0</v>
      </c>
      <c r="M307" s="54">
        <f>'Speech Contest'!AL52</f>
        <v>0</v>
      </c>
      <c r="N307" s="54">
        <f>'Speech Contest'!AM52</f>
        <v>0</v>
      </c>
      <c r="O307" s="54">
        <f>'Speech Contest'!AN52</f>
        <v>0</v>
      </c>
      <c r="P307" s="54">
        <f>'Speech Contest'!AO52</f>
        <v>0</v>
      </c>
      <c r="Q307" s="54">
        <f>'Speech Contest'!AP52</f>
        <v>0</v>
      </c>
      <c r="R307" s="54">
        <f>'Speech Contest'!AQ52</f>
        <v>0</v>
      </c>
      <c r="S307" s="54">
        <f>'Speech Contest'!AR52</f>
        <v>0</v>
      </c>
      <c r="T307" s="54">
        <f>'Speech Contest'!AS52</f>
        <v>0</v>
      </c>
      <c r="U307" s="54">
        <f>'Speech Contest'!AT52</f>
        <v>0</v>
      </c>
      <c r="V307" s="54">
        <f t="shared" si="4"/>
        <v>0</v>
      </c>
    </row>
    <row r="308" spans="1:22" x14ac:dyDescent="0.2">
      <c r="A308" s="46" t="str">
        <f>Administration!AA9</f>
        <v>Budget</v>
      </c>
      <c r="B308" s="46" t="str">
        <f>Administration!AB9</f>
        <v>7004-000000</v>
      </c>
      <c r="C308" s="46">
        <f>Administration!AC9</f>
        <v>900</v>
      </c>
      <c r="D308" s="53" t="str">
        <f>Administration!AD9</f>
        <v>035</v>
      </c>
      <c r="E308" s="53"/>
      <c r="H308" s="46">
        <f>Administration!AG9</f>
        <v>110</v>
      </c>
      <c r="I308" s="46" t="str">
        <f>Administration!AH9</f>
        <v>USD</v>
      </c>
      <c r="J308" s="54">
        <f>Administration!AI9</f>
        <v>0</v>
      </c>
      <c r="K308" s="54">
        <f>Administration!AJ9</f>
        <v>0</v>
      </c>
      <c r="L308" s="54">
        <f>Administration!AK9</f>
        <v>0</v>
      </c>
      <c r="M308" s="54">
        <f>Administration!AL9</f>
        <v>0</v>
      </c>
      <c r="N308" s="54">
        <f>Administration!AM9</f>
        <v>0</v>
      </c>
      <c r="O308" s="54">
        <f>Administration!AN9</f>
        <v>0</v>
      </c>
      <c r="P308" s="54">
        <f>Administration!AO9</f>
        <v>0</v>
      </c>
      <c r="Q308" s="54">
        <f>Administration!AP9</f>
        <v>0</v>
      </c>
      <c r="R308" s="54">
        <f>Administration!AQ9</f>
        <v>0</v>
      </c>
      <c r="S308" s="54">
        <f>Administration!AR9</f>
        <v>0</v>
      </c>
      <c r="T308" s="54">
        <f>Administration!AS9</f>
        <v>0</v>
      </c>
      <c r="U308" s="54">
        <f>Administration!AT9</f>
        <v>0</v>
      </c>
      <c r="V308" s="54">
        <f t="shared" si="4"/>
        <v>0</v>
      </c>
    </row>
    <row r="309" spans="1:22" x14ac:dyDescent="0.2">
      <c r="A309" s="46" t="str">
        <f>Administration!AA10</f>
        <v>Budget</v>
      </c>
      <c r="B309" s="46" t="str">
        <f>Administration!AB10</f>
        <v>7008-000000</v>
      </c>
      <c r="C309" s="46">
        <f>Administration!AC10</f>
        <v>900</v>
      </c>
      <c r="D309" s="53" t="str">
        <f>Administration!AD10</f>
        <v>035</v>
      </c>
      <c r="E309" s="53"/>
      <c r="H309" s="46">
        <f>Administration!AG10</f>
        <v>110</v>
      </c>
      <c r="I309" s="46" t="str">
        <f>Administration!AH10</f>
        <v>USD</v>
      </c>
      <c r="J309" s="54">
        <f>Administration!AI10</f>
        <v>0</v>
      </c>
      <c r="K309" s="54">
        <f>Administration!AJ10</f>
        <v>0</v>
      </c>
      <c r="L309" s="54">
        <f>Administration!AK10</f>
        <v>0</v>
      </c>
      <c r="M309" s="54">
        <f>Administration!AL10</f>
        <v>0</v>
      </c>
      <c r="N309" s="54">
        <f>Administration!AM10</f>
        <v>0</v>
      </c>
      <c r="O309" s="54">
        <f>Administration!AN10</f>
        <v>0</v>
      </c>
      <c r="P309" s="54">
        <f>Administration!AO10</f>
        <v>0</v>
      </c>
      <c r="Q309" s="54">
        <f>Administration!AP10</f>
        <v>0</v>
      </c>
      <c r="R309" s="54">
        <f>Administration!AQ10</f>
        <v>0</v>
      </c>
      <c r="S309" s="54">
        <f>Administration!AR10</f>
        <v>0</v>
      </c>
      <c r="T309" s="54">
        <f>Administration!AS10</f>
        <v>0</v>
      </c>
      <c r="U309" s="54">
        <f>Administration!AT10</f>
        <v>0</v>
      </c>
      <c r="V309" s="54">
        <f t="shared" si="4"/>
        <v>0</v>
      </c>
    </row>
    <row r="310" spans="1:22" x14ac:dyDescent="0.2">
      <c r="A310" s="46" t="str">
        <f>Administration!AA11</f>
        <v>Budget</v>
      </c>
      <c r="B310" s="46" t="str">
        <f>Administration!AB11</f>
        <v>7010-000000</v>
      </c>
      <c r="C310" s="46">
        <f>Administration!AC11</f>
        <v>900</v>
      </c>
      <c r="D310" s="53" t="str">
        <f>Administration!AD11</f>
        <v>035</v>
      </c>
      <c r="E310" s="53"/>
      <c r="H310" s="46">
        <f>Administration!AG11</f>
        <v>110</v>
      </c>
      <c r="I310" s="46" t="str">
        <f>Administration!AH11</f>
        <v>USD</v>
      </c>
      <c r="J310" s="54">
        <f>Administration!AI11</f>
        <v>0</v>
      </c>
      <c r="K310" s="54">
        <f>Administration!AJ11</f>
        <v>0</v>
      </c>
      <c r="L310" s="54">
        <f>Administration!AK11</f>
        <v>0</v>
      </c>
      <c r="M310" s="54">
        <f>Administration!AL11</f>
        <v>0</v>
      </c>
      <c r="N310" s="54">
        <f>Administration!AM11</f>
        <v>0</v>
      </c>
      <c r="O310" s="54">
        <f>Administration!AN11</f>
        <v>0</v>
      </c>
      <c r="P310" s="54">
        <f>Administration!AO11</f>
        <v>0</v>
      </c>
      <c r="Q310" s="54">
        <f>Administration!AP11</f>
        <v>0</v>
      </c>
      <c r="R310" s="54">
        <f>Administration!AQ11</f>
        <v>0</v>
      </c>
      <c r="S310" s="54">
        <f>Administration!AR11</f>
        <v>0</v>
      </c>
      <c r="T310" s="54">
        <f>Administration!AS11</f>
        <v>0</v>
      </c>
      <c r="U310" s="54">
        <f>Administration!AT11</f>
        <v>0</v>
      </c>
      <c r="V310" s="54">
        <f t="shared" si="4"/>
        <v>0</v>
      </c>
    </row>
    <row r="311" spans="1:22" x14ac:dyDescent="0.2">
      <c r="A311" s="46" t="str">
        <f>Administration!AA12</f>
        <v>Budget</v>
      </c>
      <c r="B311" s="46" t="str">
        <f>Administration!AB12</f>
        <v>7012-000000</v>
      </c>
      <c r="C311" s="46">
        <f>Administration!AC12</f>
        <v>900</v>
      </c>
      <c r="D311" s="53" t="str">
        <f>Administration!AD12</f>
        <v>035</v>
      </c>
      <c r="E311" s="53"/>
      <c r="H311" s="46">
        <f>Administration!AG12</f>
        <v>110</v>
      </c>
      <c r="I311" s="46" t="str">
        <f>Administration!AH12</f>
        <v>USD</v>
      </c>
      <c r="J311" s="54">
        <f>Administration!AI12</f>
        <v>0</v>
      </c>
      <c r="K311" s="54">
        <f>Administration!AJ12</f>
        <v>0</v>
      </c>
      <c r="L311" s="54">
        <f>Administration!AK12</f>
        <v>0</v>
      </c>
      <c r="M311" s="54">
        <f>Administration!AL12</f>
        <v>10</v>
      </c>
      <c r="N311" s="54">
        <f>Administration!AM12</f>
        <v>0</v>
      </c>
      <c r="O311" s="54">
        <f>Administration!AN12</f>
        <v>10</v>
      </c>
      <c r="P311" s="54">
        <f>Administration!AO12</f>
        <v>0</v>
      </c>
      <c r="Q311" s="54">
        <f>Administration!AP12</f>
        <v>10</v>
      </c>
      <c r="R311" s="54">
        <f>Administration!AQ12</f>
        <v>0</v>
      </c>
      <c r="S311" s="54">
        <f>Administration!AR12</f>
        <v>10</v>
      </c>
      <c r="T311" s="54">
        <f>Administration!AS12</f>
        <v>0</v>
      </c>
      <c r="U311" s="54">
        <f>Administration!AT12</f>
        <v>0</v>
      </c>
      <c r="V311" s="54">
        <f t="shared" si="4"/>
        <v>40</v>
      </c>
    </row>
    <row r="312" spans="1:22" x14ac:dyDescent="0.2">
      <c r="A312" s="46" t="str">
        <f>Administration!AA13</f>
        <v>Budget</v>
      </c>
      <c r="B312" s="46" t="str">
        <f>Administration!AB13</f>
        <v>7014-000000</v>
      </c>
      <c r="C312" s="46">
        <f>Administration!AC13</f>
        <v>900</v>
      </c>
      <c r="D312" s="53" t="str">
        <f>Administration!AD13</f>
        <v>035</v>
      </c>
      <c r="E312" s="53"/>
      <c r="H312" s="46">
        <f>Administration!AG13</f>
        <v>110</v>
      </c>
      <c r="I312" s="46" t="str">
        <f>Administration!AH13</f>
        <v>USD</v>
      </c>
      <c r="J312" s="54">
        <f>Administration!AI13</f>
        <v>0</v>
      </c>
      <c r="K312" s="54">
        <f>Administration!AJ13</f>
        <v>0</v>
      </c>
      <c r="L312" s="54">
        <f>Administration!AK13</f>
        <v>0</v>
      </c>
      <c r="M312" s="54">
        <f>Administration!AL13</f>
        <v>0</v>
      </c>
      <c r="N312" s="54">
        <f>Administration!AM13</f>
        <v>0</v>
      </c>
      <c r="O312" s="54">
        <f>Administration!AN13</f>
        <v>0</v>
      </c>
      <c r="P312" s="54">
        <f>Administration!AO13</f>
        <v>0</v>
      </c>
      <c r="Q312" s="54">
        <f>Administration!AP13</f>
        <v>0</v>
      </c>
      <c r="R312" s="54">
        <f>Administration!AQ13</f>
        <v>0</v>
      </c>
      <c r="S312" s="54">
        <f>Administration!AR13</f>
        <v>0</v>
      </c>
      <c r="T312" s="54">
        <f>Administration!AS13</f>
        <v>0</v>
      </c>
      <c r="U312" s="54">
        <f>Administration!AT13</f>
        <v>0</v>
      </c>
      <c r="V312" s="54">
        <f t="shared" si="4"/>
        <v>0</v>
      </c>
    </row>
    <row r="313" spans="1:22" x14ac:dyDescent="0.2">
      <c r="A313" s="46" t="str">
        <f>Administration!AA14</f>
        <v>Budget</v>
      </c>
      <c r="B313" s="46" t="str">
        <f>Administration!AB14</f>
        <v>7020-000000</v>
      </c>
      <c r="C313" s="46">
        <f>Administration!AC14</f>
        <v>900</v>
      </c>
      <c r="D313" s="53" t="str">
        <f>Administration!AD14</f>
        <v>035</v>
      </c>
      <c r="E313" s="53"/>
      <c r="H313" s="46">
        <f>Administration!AG14</f>
        <v>110</v>
      </c>
      <c r="I313" s="46" t="str">
        <f>Administration!AH14</f>
        <v>USD</v>
      </c>
      <c r="J313" s="54">
        <f>Administration!AI14</f>
        <v>0</v>
      </c>
      <c r="K313" s="54">
        <f>Administration!AJ14</f>
        <v>0</v>
      </c>
      <c r="L313" s="54">
        <f>Administration!AK14</f>
        <v>0</v>
      </c>
      <c r="M313" s="54">
        <f>Administration!AL14</f>
        <v>0</v>
      </c>
      <c r="N313" s="54">
        <f>Administration!AM14</f>
        <v>0</v>
      </c>
      <c r="O313" s="54">
        <f>Administration!AN14</f>
        <v>0</v>
      </c>
      <c r="P313" s="54">
        <f>Administration!AO14</f>
        <v>0</v>
      </c>
      <c r="Q313" s="54">
        <f>Administration!AP14</f>
        <v>0</v>
      </c>
      <c r="R313" s="54">
        <f>Administration!AQ14</f>
        <v>0</v>
      </c>
      <c r="S313" s="54">
        <f>Administration!AR14</f>
        <v>0</v>
      </c>
      <c r="T313" s="54">
        <f>Administration!AS14</f>
        <v>0</v>
      </c>
      <c r="U313" s="54">
        <f>Administration!AT14</f>
        <v>0</v>
      </c>
      <c r="V313" s="54">
        <f t="shared" si="4"/>
        <v>0</v>
      </c>
    </row>
    <row r="314" spans="1:22" x14ac:dyDescent="0.2">
      <c r="A314" s="46" t="str">
        <f>Administration!AA15</f>
        <v>Budget</v>
      </c>
      <c r="B314" s="46" t="str">
        <f>Administration!AB15</f>
        <v>7022-000000</v>
      </c>
      <c r="C314" s="46">
        <f>Administration!AC15</f>
        <v>900</v>
      </c>
      <c r="D314" s="53" t="str">
        <f>Administration!AD15</f>
        <v>035</v>
      </c>
      <c r="E314" s="53"/>
      <c r="H314" s="46">
        <f>Administration!AG15</f>
        <v>110</v>
      </c>
      <c r="I314" s="46" t="str">
        <f>Administration!AH15</f>
        <v>USD</v>
      </c>
      <c r="J314" s="54">
        <f>Administration!AI15</f>
        <v>0</v>
      </c>
      <c r="K314" s="54">
        <f>Administration!AJ15</f>
        <v>0</v>
      </c>
      <c r="L314" s="54">
        <f>Administration!AK15</f>
        <v>0</v>
      </c>
      <c r="M314" s="54">
        <f>Administration!AL15</f>
        <v>0</v>
      </c>
      <c r="N314" s="54">
        <f>Administration!AM15</f>
        <v>0</v>
      </c>
      <c r="O314" s="54">
        <f>Administration!AN15</f>
        <v>0</v>
      </c>
      <c r="P314" s="54">
        <f>Administration!AO15</f>
        <v>0</v>
      </c>
      <c r="Q314" s="54">
        <f>Administration!AP15</f>
        <v>0</v>
      </c>
      <c r="R314" s="54">
        <f>Administration!AQ15</f>
        <v>0</v>
      </c>
      <c r="S314" s="54">
        <f>Administration!AR15</f>
        <v>0</v>
      </c>
      <c r="T314" s="54">
        <f>Administration!AS15</f>
        <v>0</v>
      </c>
      <c r="U314" s="54">
        <f>Administration!AT15</f>
        <v>0</v>
      </c>
      <c r="V314" s="54">
        <f t="shared" si="4"/>
        <v>0</v>
      </c>
    </row>
    <row r="315" spans="1:22" x14ac:dyDescent="0.2">
      <c r="A315" s="46" t="str">
        <f>Administration!AA16</f>
        <v>Budget</v>
      </c>
      <c r="B315" s="46" t="str">
        <f>Administration!AB16</f>
        <v>7026-000000</v>
      </c>
      <c r="C315" s="46">
        <f>Administration!AC16</f>
        <v>900</v>
      </c>
      <c r="D315" s="53" t="str">
        <f>Administration!AD16</f>
        <v>035</v>
      </c>
      <c r="E315" s="53"/>
      <c r="H315" s="46">
        <f>Administration!AG16</f>
        <v>110</v>
      </c>
      <c r="I315" s="46" t="str">
        <f>Administration!AH16</f>
        <v>USD</v>
      </c>
      <c r="J315" s="54">
        <f>Administration!AI16</f>
        <v>0</v>
      </c>
      <c r="K315" s="54">
        <f>Administration!AJ16</f>
        <v>0</v>
      </c>
      <c r="L315" s="54">
        <f>Administration!AK16</f>
        <v>60</v>
      </c>
      <c r="M315" s="54">
        <f>Administration!AL16</f>
        <v>0</v>
      </c>
      <c r="N315" s="54">
        <f>Administration!AM16</f>
        <v>0</v>
      </c>
      <c r="O315" s="54">
        <f>Administration!AN16</f>
        <v>0</v>
      </c>
      <c r="P315" s="54">
        <f>Administration!AO16</f>
        <v>0</v>
      </c>
      <c r="Q315" s="54">
        <f>Administration!AP16</f>
        <v>0</v>
      </c>
      <c r="R315" s="54">
        <f>Administration!AQ16</f>
        <v>0</v>
      </c>
      <c r="S315" s="54">
        <f>Administration!AR16</f>
        <v>0</v>
      </c>
      <c r="T315" s="54">
        <f>Administration!AS16</f>
        <v>0</v>
      </c>
      <c r="U315" s="54">
        <f>Administration!AT16</f>
        <v>0</v>
      </c>
      <c r="V315" s="54">
        <f t="shared" si="4"/>
        <v>60</v>
      </c>
    </row>
    <row r="316" spans="1:22" x14ac:dyDescent="0.2">
      <c r="A316" s="46" t="str">
        <f>Administration!AA17</f>
        <v>Budget</v>
      </c>
      <c r="B316" s="46" t="str">
        <f>Administration!AB17</f>
        <v>7030-000000</v>
      </c>
      <c r="C316" s="46">
        <f>Administration!AC17</f>
        <v>900</v>
      </c>
      <c r="D316" s="53" t="str">
        <f>Administration!AD17</f>
        <v>035</v>
      </c>
      <c r="E316" s="53"/>
      <c r="H316" s="46">
        <f>Administration!AG17</f>
        <v>110</v>
      </c>
      <c r="I316" s="46" t="str">
        <f>Administration!AH17</f>
        <v>USD</v>
      </c>
      <c r="J316" s="54">
        <f>Administration!AI17</f>
        <v>0</v>
      </c>
      <c r="K316" s="54">
        <f>Administration!AJ17</f>
        <v>0</v>
      </c>
      <c r="L316" s="54">
        <f>Administration!AK17</f>
        <v>0</v>
      </c>
      <c r="M316" s="54">
        <f>Administration!AL17</f>
        <v>0</v>
      </c>
      <c r="N316" s="54">
        <f>Administration!AM17</f>
        <v>0</v>
      </c>
      <c r="O316" s="54">
        <f>Administration!AN17</f>
        <v>0</v>
      </c>
      <c r="P316" s="54">
        <f>Administration!AO17</f>
        <v>0</v>
      </c>
      <c r="Q316" s="54">
        <f>Administration!AP17</f>
        <v>0</v>
      </c>
      <c r="R316" s="54">
        <f>Administration!AQ17</f>
        <v>0</v>
      </c>
      <c r="S316" s="54">
        <f>Administration!AR17</f>
        <v>0</v>
      </c>
      <c r="T316" s="54">
        <f>Administration!AS17</f>
        <v>0</v>
      </c>
      <c r="U316" s="54">
        <f>Administration!AT17</f>
        <v>0</v>
      </c>
      <c r="V316" s="54">
        <f t="shared" si="4"/>
        <v>0</v>
      </c>
    </row>
    <row r="317" spans="1:22" x14ac:dyDescent="0.2">
      <c r="A317" s="46" t="str">
        <f>Administration!AA18</f>
        <v>Budget</v>
      </c>
      <c r="B317" s="46" t="str">
        <f>Administration!AB18</f>
        <v>7032-000000</v>
      </c>
      <c r="C317" s="46">
        <f>Administration!AC18</f>
        <v>900</v>
      </c>
      <c r="D317" s="53" t="str">
        <f>Administration!AD18</f>
        <v>035</v>
      </c>
      <c r="E317" s="53"/>
      <c r="H317" s="46">
        <f>Administration!AG18</f>
        <v>110</v>
      </c>
      <c r="I317" s="46" t="str">
        <f>Administration!AH18</f>
        <v>USD</v>
      </c>
      <c r="J317" s="54">
        <f>Administration!AI18</f>
        <v>0</v>
      </c>
      <c r="K317" s="54">
        <f>Administration!AJ18</f>
        <v>0</v>
      </c>
      <c r="L317" s="54">
        <f>Administration!AK18</f>
        <v>0</v>
      </c>
      <c r="M317" s="54">
        <f>Administration!AL18</f>
        <v>0</v>
      </c>
      <c r="N317" s="54">
        <f>Administration!AM18</f>
        <v>0</v>
      </c>
      <c r="O317" s="54">
        <f>Administration!AN18</f>
        <v>0</v>
      </c>
      <c r="P317" s="54">
        <f>Administration!AO18</f>
        <v>0</v>
      </c>
      <c r="Q317" s="54">
        <f>Administration!AP18</f>
        <v>0</v>
      </c>
      <c r="R317" s="54">
        <f>Administration!AQ18</f>
        <v>0</v>
      </c>
      <c r="S317" s="54">
        <f>Administration!AR18</f>
        <v>0</v>
      </c>
      <c r="T317" s="54">
        <f>Administration!AS18</f>
        <v>0</v>
      </c>
      <c r="U317" s="54">
        <f>Administration!AT18</f>
        <v>0</v>
      </c>
      <c r="V317" s="54">
        <f t="shared" si="4"/>
        <v>0</v>
      </c>
    </row>
    <row r="318" spans="1:22" x14ac:dyDescent="0.2">
      <c r="A318" s="46" t="str">
        <f>Administration!AA19</f>
        <v>Budget</v>
      </c>
      <c r="B318" s="46" t="str">
        <f>Administration!AB19</f>
        <v>7034-000000</v>
      </c>
      <c r="C318" s="46">
        <f>Administration!AC19</f>
        <v>900</v>
      </c>
      <c r="D318" s="53" t="str">
        <f>Administration!AD19</f>
        <v>035</v>
      </c>
      <c r="E318" s="53"/>
      <c r="H318" s="46">
        <f>Administration!AG19</f>
        <v>110</v>
      </c>
      <c r="I318" s="46" t="str">
        <f>Administration!AH19</f>
        <v>USD</v>
      </c>
      <c r="J318" s="54">
        <f>Administration!AI19</f>
        <v>0</v>
      </c>
      <c r="K318" s="54">
        <f>Administration!AJ19</f>
        <v>0</v>
      </c>
      <c r="L318" s="54">
        <f>Administration!AK19</f>
        <v>0</v>
      </c>
      <c r="M318" s="54">
        <f>Administration!AL19</f>
        <v>0</v>
      </c>
      <c r="N318" s="54">
        <f>Administration!AM19</f>
        <v>0</v>
      </c>
      <c r="O318" s="54">
        <f>Administration!AN19</f>
        <v>0</v>
      </c>
      <c r="P318" s="54">
        <f>Administration!AO19</f>
        <v>0</v>
      </c>
      <c r="Q318" s="54">
        <f>Administration!AP19</f>
        <v>0</v>
      </c>
      <c r="R318" s="54">
        <f>Administration!AQ19</f>
        <v>0</v>
      </c>
      <c r="S318" s="54">
        <f>Administration!AR19</f>
        <v>0</v>
      </c>
      <c r="T318" s="54">
        <f>Administration!AS19</f>
        <v>0</v>
      </c>
      <c r="U318" s="54">
        <f>Administration!AT19</f>
        <v>0</v>
      </c>
      <c r="V318" s="54">
        <f t="shared" si="4"/>
        <v>0</v>
      </c>
    </row>
    <row r="319" spans="1:22" x14ac:dyDescent="0.2">
      <c r="A319" s="46" t="str">
        <f>Administration!AA20</f>
        <v>Budget</v>
      </c>
      <c r="B319" s="46" t="str">
        <f>Administration!AB20</f>
        <v>7044-000000</v>
      </c>
      <c r="C319" s="46">
        <f>Administration!AC20</f>
        <v>900</v>
      </c>
      <c r="D319" s="53" t="str">
        <f>Administration!AD20</f>
        <v>035</v>
      </c>
      <c r="E319" s="53"/>
      <c r="H319" s="46">
        <f>Administration!AG20</f>
        <v>110</v>
      </c>
      <c r="I319" s="46" t="str">
        <f>Administration!AH20</f>
        <v>USD</v>
      </c>
      <c r="J319" s="54">
        <f>Administration!AI20</f>
        <v>0</v>
      </c>
      <c r="K319" s="54">
        <f>Administration!AJ20</f>
        <v>0</v>
      </c>
      <c r="L319" s="54">
        <f>Administration!AK20</f>
        <v>0</v>
      </c>
      <c r="M319" s="54">
        <f>Administration!AL20</f>
        <v>95</v>
      </c>
      <c r="N319" s="54">
        <f>Administration!AM20</f>
        <v>0</v>
      </c>
      <c r="O319" s="54">
        <f>Administration!AN20</f>
        <v>95</v>
      </c>
      <c r="P319" s="54">
        <f>Administration!AO20</f>
        <v>0</v>
      </c>
      <c r="Q319" s="54">
        <f>Administration!AP20</f>
        <v>95</v>
      </c>
      <c r="R319" s="54">
        <f>Administration!AQ20</f>
        <v>0</v>
      </c>
      <c r="S319" s="54">
        <f>Administration!AR20</f>
        <v>95</v>
      </c>
      <c r="T319" s="54">
        <f>Administration!AS20</f>
        <v>0</v>
      </c>
      <c r="U319" s="54">
        <f>Administration!AT20</f>
        <v>0</v>
      </c>
      <c r="V319" s="54">
        <f t="shared" si="4"/>
        <v>380</v>
      </c>
    </row>
    <row r="320" spans="1:22" x14ac:dyDescent="0.2">
      <c r="A320" s="46" t="str">
        <f>Administration!AA21</f>
        <v>Budget</v>
      </c>
      <c r="B320" s="46" t="str">
        <f>Administration!AB21</f>
        <v>7046-000000</v>
      </c>
      <c r="C320" s="46">
        <f>Administration!AC21</f>
        <v>900</v>
      </c>
      <c r="D320" s="53" t="str">
        <f>Administration!AD21</f>
        <v>035</v>
      </c>
      <c r="E320" s="53"/>
      <c r="H320" s="46">
        <f>Administration!AG21</f>
        <v>110</v>
      </c>
      <c r="I320" s="46" t="str">
        <f>Administration!AH21</f>
        <v>USD</v>
      </c>
      <c r="J320" s="54">
        <f>Administration!AI21</f>
        <v>0</v>
      </c>
      <c r="K320" s="54">
        <f>Administration!AJ21</f>
        <v>0</v>
      </c>
      <c r="L320" s="54">
        <f>Administration!AK21</f>
        <v>0</v>
      </c>
      <c r="M320" s="54">
        <f>Administration!AL21</f>
        <v>0</v>
      </c>
      <c r="N320" s="54">
        <f>Administration!AM21</f>
        <v>0</v>
      </c>
      <c r="O320" s="54">
        <f>Administration!AN21</f>
        <v>0</v>
      </c>
      <c r="P320" s="54">
        <f>Administration!AO21</f>
        <v>0</v>
      </c>
      <c r="Q320" s="54">
        <f>Administration!AP21</f>
        <v>0</v>
      </c>
      <c r="R320" s="54">
        <f>Administration!AQ21</f>
        <v>0</v>
      </c>
      <c r="S320" s="54">
        <f>Administration!AR21</f>
        <v>0</v>
      </c>
      <c r="T320" s="54">
        <f>Administration!AS21</f>
        <v>0</v>
      </c>
      <c r="U320" s="54">
        <f>Administration!AT21</f>
        <v>0</v>
      </c>
      <c r="V320" s="54">
        <f t="shared" si="4"/>
        <v>0</v>
      </c>
    </row>
    <row r="321" spans="1:22" x14ac:dyDescent="0.2">
      <c r="A321" s="46" t="str">
        <f>Administration!AA22</f>
        <v>Budget</v>
      </c>
      <c r="B321" s="46" t="str">
        <f>Administration!AB22</f>
        <v>7048-000000</v>
      </c>
      <c r="C321" s="46">
        <f>Administration!AC22</f>
        <v>900</v>
      </c>
      <c r="D321" s="53" t="str">
        <f>Administration!AD22</f>
        <v>035</v>
      </c>
      <c r="E321" s="53"/>
      <c r="H321" s="46">
        <f>Administration!AG22</f>
        <v>110</v>
      </c>
      <c r="I321" s="46" t="str">
        <f>Administration!AH22</f>
        <v>USD</v>
      </c>
      <c r="J321" s="54">
        <f>Administration!AI22</f>
        <v>0</v>
      </c>
      <c r="K321" s="54">
        <f>Administration!AJ22</f>
        <v>0</v>
      </c>
      <c r="L321" s="54">
        <f>Administration!AK22</f>
        <v>0</v>
      </c>
      <c r="M321" s="54">
        <f>Administration!AL22</f>
        <v>375</v>
      </c>
      <c r="N321" s="54">
        <f>Administration!AM22</f>
        <v>0</v>
      </c>
      <c r="O321" s="54">
        <f>Administration!AN22</f>
        <v>0</v>
      </c>
      <c r="P321" s="54">
        <f>Administration!AO22</f>
        <v>0</v>
      </c>
      <c r="Q321" s="54">
        <f>Administration!AP22</f>
        <v>0</v>
      </c>
      <c r="R321" s="54">
        <f>Administration!AQ22</f>
        <v>0</v>
      </c>
      <c r="S321" s="54">
        <f>Administration!AR22</f>
        <v>350</v>
      </c>
      <c r="T321" s="54">
        <f>Administration!AS22</f>
        <v>0</v>
      </c>
      <c r="U321" s="54">
        <f>Administration!AT22</f>
        <v>0</v>
      </c>
      <c r="V321" s="54">
        <f t="shared" si="4"/>
        <v>725</v>
      </c>
    </row>
    <row r="322" spans="1:22" x14ac:dyDescent="0.2">
      <c r="A322" s="46" t="str">
        <f>Administration!AA23</f>
        <v>Budget</v>
      </c>
      <c r="B322" s="46" t="str">
        <f>Administration!AB23</f>
        <v>7070-000000</v>
      </c>
      <c r="C322" s="46">
        <f>Administration!AC23</f>
        <v>900</v>
      </c>
      <c r="D322" s="53" t="str">
        <f>Administration!AD23</f>
        <v>035</v>
      </c>
      <c r="E322" s="53"/>
      <c r="H322" s="46">
        <f>Administration!AG23</f>
        <v>110</v>
      </c>
      <c r="I322" s="46" t="str">
        <f>Administration!AH23</f>
        <v>USD</v>
      </c>
      <c r="J322" s="54">
        <f>Administration!AI23</f>
        <v>20</v>
      </c>
      <c r="K322" s="54">
        <f>Administration!AJ23</f>
        <v>20</v>
      </c>
      <c r="L322" s="54">
        <f>Administration!AK23</f>
        <v>20</v>
      </c>
      <c r="M322" s="54">
        <f>Administration!AL23</f>
        <v>20</v>
      </c>
      <c r="N322" s="54">
        <f>Administration!AM23</f>
        <v>20</v>
      </c>
      <c r="O322" s="54">
        <f>Administration!AN23</f>
        <v>20</v>
      </c>
      <c r="P322" s="54">
        <f>Administration!AO23</f>
        <v>20</v>
      </c>
      <c r="Q322" s="54">
        <f>Administration!AP23</f>
        <v>20</v>
      </c>
      <c r="R322" s="54">
        <f>Administration!AQ23</f>
        <v>20</v>
      </c>
      <c r="S322" s="54">
        <f>Administration!AR23</f>
        <v>20</v>
      </c>
      <c r="T322" s="54">
        <f>Administration!AS23</f>
        <v>20</v>
      </c>
      <c r="U322" s="54">
        <f>Administration!AT23</f>
        <v>20</v>
      </c>
      <c r="V322" s="54">
        <f t="shared" si="4"/>
        <v>240</v>
      </c>
    </row>
    <row r="323" spans="1:22" x14ac:dyDescent="0.2">
      <c r="A323" s="46" t="str">
        <f>Administration!AA24</f>
        <v>Budget</v>
      </c>
      <c r="B323" s="46" t="str">
        <f>Administration!AB24</f>
        <v>7086-000000</v>
      </c>
      <c r="C323" s="46">
        <f>Administration!AC24</f>
        <v>900</v>
      </c>
      <c r="D323" s="53" t="str">
        <f>Administration!AD24</f>
        <v>035</v>
      </c>
      <c r="E323" s="53"/>
      <c r="H323" s="46">
        <f>Administration!AG24</f>
        <v>110</v>
      </c>
      <c r="I323" s="46" t="str">
        <f>Administration!AH24</f>
        <v>USD</v>
      </c>
      <c r="J323" s="54">
        <f>Administration!AI24</f>
        <v>0</v>
      </c>
      <c r="K323" s="54">
        <f>Administration!AJ24</f>
        <v>0</v>
      </c>
      <c r="L323" s="54">
        <f>Administration!AK24</f>
        <v>0</v>
      </c>
      <c r="M323" s="54">
        <f>Administration!AL24</f>
        <v>0</v>
      </c>
      <c r="N323" s="54">
        <f>Administration!AM24</f>
        <v>0</v>
      </c>
      <c r="O323" s="54">
        <f>Administration!AN24</f>
        <v>0</v>
      </c>
      <c r="P323" s="54">
        <f>Administration!AO24</f>
        <v>0</v>
      </c>
      <c r="Q323" s="54">
        <f>Administration!AP24</f>
        <v>0</v>
      </c>
      <c r="R323" s="54">
        <f>Administration!AQ24</f>
        <v>0</v>
      </c>
      <c r="S323" s="54">
        <f>Administration!AR24</f>
        <v>0</v>
      </c>
      <c r="T323" s="54">
        <f>Administration!AS24</f>
        <v>0</v>
      </c>
      <c r="U323" s="54">
        <f>Administration!AT24</f>
        <v>0</v>
      </c>
      <c r="V323" s="54">
        <f t="shared" si="4"/>
        <v>0</v>
      </c>
    </row>
    <row r="324" spans="1:22" x14ac:dyDescent="0.2">
      <c r="A324" s="46" t="str">
        <f>Administration!AA25</f>
        <v>Budget</v>
      </c>
      <c r="B324" s="46" t="str">
        <f>Administration!AB25</f>
        <v>7084-000000</v>
      </c>
      <c r="C324" s="46">
        <f>Administration!AC25</f>
        <v>900</v>
      </c>
      <c r="D324" s="53" t="str">
        <f>Administration!AD25</f>
        <v>035</v>
      </c>
      <c r="E324" s="53"/>
      <c r="H324" s="46">
        <f>Administration!AG25</f>
        <v>110</v>
      </c>
      <c r="I324" s="46" t="str">
        <f>Administration!AH25</f>
        <v>USD</v>
      </c>
      <c r="J324" s="54">
        <f>Administration!AI25</f>
        <v>0</v>
      </c>
      <c r="K324" s="54">
        <f>Administration!AJ25</f>
        <v>0</v>
      </c>
      <c r="L324" s="54">
        <f>Administration!AK25</f>
        <v>0</v>
      </c>
      <c r="M324" s="54">
        <f>Administration!AL25</f>
        <v>0</v>
      </c>
      <c r="N324" s="54">
        <f>Administration!AM25</f>
        <v>15</v>
      </c>
      <c r="O324" s="54">
        <f>Administration!AN25</f>
        <v>0</v>
      </c>
      <c r="P324" s="54">
        <f>Administration!AO25</f>
        <v>15</v>
      </c>
      <c r="Q324" s="54">
        <f>Administration!AP25</f>
        <v>0</v>
      </c>
      <c r="R324" s="54">
        <f>Administration!AQ25</f>
        <v>15</v>
      </c>
      <c r="S324" s="54">
        <f>Administration!AR25</f>
        <v>0</v>
      </c>
      <c r="T324" s="54">
        <f>Administration!AS25</f>
        <v>15</v>
      </c>
      <c r="U324" s="54">
        <f>Administration!AT25</f>
        <v>0</v>
      </c>
      <c r="V324" s="54">
        <f t="shared" ref="V324:V329" si="5">SUM(J324:U324)</f>
        <v>60</v>
      </c>
    </row>
    <row r="325" spans="1:22" x14ac:dyDescent="0.2">
      <c r="A325" s="46" t="str">
        <f>Administration!AA26</f>
        <v>Budget</v>
      </c>
      <c r="B325" s="46" t="str">
        <f>Administration!AB26</f>
        <v>7088-000000</v>
      </c>
      <c r="C325" s="46">
        <f>Administration!AC26</f>
        <v>900</v>
      </c>
      <c r="D325" s="53" t="str">
        <f>Administration!AD26</f>
        <v>035</v>
      </c>
      <c r="E325" s="53"/>
      <c r="H325" s="46">
        <f>Administration!AG26</f>
        <v>110</v>
      </c>
      <c r="I325" s="46" t="str">
        <f>Administration!AH26</f>
        <v>USD</v>
      </c>
      <c r="J325" s="54">
        <f>Administration!AI26</f>
        <v>0</v>
      </c>
      <c r="K325" s="54">
        <f>Administration!AJ26</f>
        <v>0</v>
      </c>
      <c r="L325" s="54">
        <f>Administration!AK26</f>
        <v>0</v>
      </c>
      <c r="M325" s="54">
        <f>Administration!AL26</f>
        <v>0</v>
      </c>
      <c r="N325" s="54">
        <f>Administration!AM26</f>
        <v>0</v>
      </c>
      <c r="O325" s="54">
        <f>Administration!AN26</f>
        <v>0</v>
      </c>
      <c r="P325" s="54">
        <f>Administration!AO26</f>
        <v>0</v>
      </c>
      <c r="Q325" s="54">
        <f>Administration!AP26</f>
        <v>0</v>
      </c>
      <c r="R325" s="54">
        <f>Administration!AQ26</f>
        <v>0</v>
      </c>
      <c r="S325" s="54">
        <f>Administration!AR26</f>
        <v>0</v>
      </c>
      <c r="T325" s="54">
        <f>Administration!AS26</f>
        <v>0</v>
      </c>
      <c r="U325" s="54">
        <f>Administration!AT26</f>
        <v>0</v>
      </c>
      <c r="V325" s="54">
        <f t="shared" si="5"/>
        <v>0</v>
      </c>
    </row>
    <row r="326" spans="1:22" x14ac:dyDescent="0.2">
      <c r="A326" s="46" t="str">
        <f>Administration!AA28</f>
        <v>Budget</v>
      </c>
      <c r="B326" s="46" t="str">
        <f>Administration!AB27</f>
        <v>7090-000000</v>
      </c>
      <c r="C326" s="46">
        <f>Administration!AC27</f>
        <v>900</v>
      </c>
      <c r="D326" s="53" t="str">
        <f>Administration!AD28</f>
        <v>035</v>
      </c>
      <c r="E326" s="53"/>
      <c r="H326" s="46">
        <f>Administration!AG27</f>
        <v>110</v>
      </c>
      <c r="I326" s="46" t="str">
        <f>Administration!AH27</f>
        <v>USD</v>
      </c>
      <c r="J326" s="54">
        <f>Administration!AI27</f>
        <v>0</v>
      </c>
      <c r="K326" s="54">
        <f>Administration!AJ27</f>
        <v>0</v>
      </c>
      <c r="L326" s="54">
        <f>Administration!AK27</f>
        <v>0</v>
      </c>
      <c r="M326" s="54">
        <f>Administration!AL27</f>
        <v>0</v>
      </c>
      <c r="N326" s="54">
        <f>Administration!AM27</f>
        <v>0</v>
      </c>
      <c r="O326" s="54">
        <f>Administration!AN27</f>
        <v>0</v>
      </c>
      <c r="P326" s="54">
        <f>Administration!AO27</f>
        <v>0</v>
      </c>
      <c r="Q326" s="54">
        <f>Administration!AP27</f>
        <v>0</v>
      </c>
      <c r="R326" s="54">
        <f>Administration!AQ27</f>
        <v>0</v>
      </c>
      <c r="S326" s="54">
        <f>Administration!AR27</f>
        <v>0</v>
      </c>
      <c r="T326" s="54">
        <f>Administration!AS27</f>
        <v>0</v>
      </c>
      <c r="U326" s="54">
        <f>Administration!AT27</f>
        <v>0</v>
      </c>
      <c r="V326" s="54">
        <f t="shared" si="5"/>
        <v>0</v>
      </c>
    </row>
    <row r="327" spans="1:22" x14ac:dyDescent="0.2">
      <c r="A327" s="46" t="str">
        <f>Administration!AA29</f>
        <v>Budget</v>
      </c>
      <c r="B327" s="46" t="str">
        <f>Administration!AB28</f>
        <v>7092-000000</v>
      </c>
      <c r="C327" s="46">
        <f>Administration!AC28</f>
        <v>900</v>
      </c>
      <c r="D327" s="53" t="str">
        <f>Administration!AD29</f>
        <v>035</v>
      </c>
      <c r="E327" s="53"/>
      <c r="H327" s="46">
        <f>Administration!AG28</f>
        <v>110</v>
      </c>
      <c r="I327" s="46" t="str">
        <f>Administration!AH28</f>
        <v>USD</v>
      </c>
      <c r="J327" s="54">
        <f>Administration!AI28</f>
        <v>160.55000000000001</v>
      </c>
      <c r="K327" s="54">
        <f>Administration!AJ28</f>
        <v>160.55000000000001</v>
      </c>
      <c r="L327" s="54">
        <f>Administration!AK28</f>
        <v>160.55000000000001</v>
      </c>
      <c r="M327" s="54">
        <f>Administration!AL28</f>
        <v>160.55000000000001</v>
      </c>
      <c r="N327" s="54">
        <f>Administration!AM28</f>
        <v>160.55000000000001</v>
      </c>
      <c r="O327" s="54">
        <f>Administration!AN28</f>
        <v>160.55000000000001</v>
      </c>
      <c r="P327" s="54">
        <f>Administration!AO28</f>
        <v>160.55000000000001</v>
      </c>
      <c r="Q327" s="54">
        <f>Administration!AP28</f>
        <v>160.55000000000001</v>
      </c>
      <c r="R327" s="54">
        <f>Administration!AQ28</f>
        <v>160.55000000000001</v>
      </c>
      <c r="S327" s="54">
        <f>Administration!AR28</f>
        <v>160.55000000000001</v>
      </c>
      <c r="T327" s="54">
        <f>Administration!AS28</f>
        <v>160.55000000000001</v>
      </c>
      <c r="U327" s="54">
        <f>Administration!AT28</f>
        <v>160.55000000000001</v>
      </c>
      <c r="V327" s="54">
        <f t="shared" si="5"/>
        <v>1926.5999999999997</v>
      </c>
    </row>
    <row r="328" spans="1:22" x14ac:dyDescent="0.2">
      <c r="A328" s="46" t="str">
        <f>Administration!AA29</f>
        <v>Budget</v>
      </c>
      <c r="B328" s="46" t="str">
        <f>Administration!AB29</f>
        <v>7092-000000</v>
      </c>
      <c r="C328" s="46">
        <f>Administration!AC29</f>
        <v>900</v>
      </c>
      <c r="D328" s="53" t="str">
        <f>Administration!AD30</f>
        <v>035</v>
      </c>
      <c r="E328" s="53"/>
      <c r="H328" s="46">
        <f>Administration!AG29</f>
        <v>110</v>
      </c>
      <c r="I328" s="46" t="str">
        <f>Administration!AH29</f>
        <v>USD</v>
      </c>
      <c r="J328" s="54">
        <f>Administration!AI29</f>
        <v>0</v>
      </c>
      <c r="K328" s="54">
        <f>Administration!AJ29</f>
        <v>0</v>
      </c>
      <c r="L328" s="54">
        <f>Administration!AK29</f>
        <v>0</v>
      </c>
      <c r="M328" s="54">
        <f>Administration!AL29</f>
        <v>0</v>
      </c>
      <c r="N328" s="54">
        <f>Administration!AM29</f>
        <v>0</v>
      </c>
      <c r="O328" s="54">
        <f>Administration!AN29</f>
        <v>0</v>
      </c>
      <c r="P328" s="54">
        <f>Administration!AO29</f>
        <v>0</v>
      </c>
      <c r="Q328" s="54">
        <f>Administration!AP29</f>
        <v>0</v>
      </c>
      <c r="R328" s="54">
        <f>Administration!AQ29</f>
        <v>0</v>
      </c>
      <c r="S328" s="54">
        <f>Administration!AR29</f>
        <v>0</v>
      </c>
      <c r="T328" s="54">
        <f>Administration!AS29</f>
        <v>0</v>
      </c>
      <c r="U328" s="54">
        <f>Administration!AT29</f>
        <v>0</v>
      </c>
      <c r="V328" s="54">
        <f t="shared" si="5"/>
        <v>0</v>
      </c>
    </row>
    <row r="329" spans="1:22" x14ac:dyDescent="0.2">
      <c r="A329" s="46" t="str">
        <f>Administration!AA30</f>
        <v>Budget</v>
      </c>
      <c r="B329" s="46" t="str">
        <f>Administration!AB30</f>
        <v/>
      </c>
      <c r="C329" s="46">
        <f>Administration!AC30</f>
        <v>900</v>
      </c>
      <c r="D329" s="53" t="str">
        <f>Administration!AD30</f>
        <v>035</v>
      </c>
      <c r="E329" s="53"/>
      <c r="H329" s="46">
        <f>Administration!AG30</f>
        <v>110</v>
      </c>
      <c r="I329" s="46" t="str">
        <f>Administration!AH30</f>
        <v>USD</v>
      </c>
      <c r="J329" s="54">
        <f>Administration!AI30</f>
        <v>0</v>
      </c>
      <c r="K329" s="54">
        <f>Administration!AJ30</f>
        <v>0</v>
      </c>
      <c r="L329" s="54">
        <f>Administration!AK30</f>
        <v>0</v>
      </c>
      <c r="M329" s="54">
        <f>Administration!AL30</f>
        <v>0</v>
      </c>
      <c r="N329" s="54">
        <f>Administration!AM30</f>
        <v>0</v>
      </c>
      <c r="O329" s="54">
        <f>Administration!AN30</f>
        <v>0</v>
      </c>
      <c r="P329" s="54">
        <f>Administration!AO30</f>
        <v>0</v>
      </c>
      <c r="Q329" s="54">
        <f>Administration!AP30</f>
        <v>0</v>
      </c>
      <c r="R329" s="54">
        <f>Administration!AQ30</f>
        <v>0</v>
      </c>
      <c r="S329" s="54">
        <f>Administration!AR30</f>
        <v>0</v>
      </c>
      <c r="T329" s="54">
        <f>Administration!AS30</f>
        <v>0</v>
      </c>
      <c r="U329" s="54">
        <f>Administration!AT30</f>
        <v>0</v>
      </c>
      <c r="V329" s="54">
        <f t="shared" si="5"/>
        <v>0</v>
      </c>
    </row>
    <row r="330" spans="1:22" x14ac:dyDescent="0.2">
      <c r="A330" s="46" t="str">
        <f>Administration!AA31</f>
        <v>Budget</v>
      </c>
      <c r="B330" s="46" t="str">
        <f>Administration!AB31</f>
        <v/>
      </c>
      <c r="C330" s="46">
        <f>Administration!AC31</f>
        <v>900</v>
      </c>
      <c r="D330" s="53" t="str">
        <f>Administration!AD31</f>
        <v>035</v>
      </c>
      <c r="E330" s="53"/>
      <c r="H330" s="46">
        <f>Administration!AG31</f>
        <v>110</v>
      </c>
      <c r="I330" s="46" t="str">
        <f>Administration!AH31</f>
        <v>USD</v>
      </c>
      <c r="J330" s="54">
        <f>Administration!AI31</f>
        <v>0</v>
      </c>
      <c r="K330" s="54">
        <f>Administration!AJ31</f>
        <v>0</v>
      </c>
      <c r="L330" s="54">
        <f>Administration!AK31</f>
        <v>0</v>
      </c>
      <c r="M330" s="54">
        <f>Administration!AL31</f>
        <v>0</v>
      </c>
      <c r="N330" s="54">
        <f>Administration!AM31</f>
        <v>0</v>
      </c>
      <c r="O330" s="54">
        <f>Administration!AN31</f>
        <v>0</v>
      </c>
      <c r="P330" s="54">
        <f>Administration!AO31</f>
        <v>0</v>
      </c>
      <c r="Q330" s="54">
        <f>Administration!AP31</f>
        <v>0</v>
      </c>
      <c r="R330" s="54">
        <f>Administration!AQ31</f>
        <v>0</v>
      </c>
      <c r="S330" s="54">
        <f>Administration!AR31</f>
        <v>0</v>
      </c>
      <c r="T330" s="54">
        <f>Administration!AS31</f>
        <v>0</v>
      </c>
      <c r="U330" s="54">
        <f>Administration!AT31</f>
        <v>0</v>
      </c>
      <c r="V330" s="54">
        <f t="shared" si="4"/>
        <v>0</v>
      </c>
    </row>
    <row r="331" spans="1:22" x14ac:dyDescent="0.2">
      <c r="A331" s="46" t="str">
        <f>Administration!AA32</f>
        <v>Budget</v>
      </c>
      <c r="B331" s="46" t="str">
        <f>Administration!AB32</f>
        <v/>
      </c>
      <c r="C331" s="46">
        <f>Administration!AC32</f>
        <v>900</v>
      </c>
      <c r="D331" s="53" t="str">
        <f>Administration!AD32</f>
        <v>035</v>
      </c>
      <c r="E331" s="53"/>
      <c r="H331" s="46">
        <f>Administration!AG32</f>
        <v>110</v>
      </c>
      <c r="I331" s="46" t="str">
        <f>Administration!AH32</f>
        <v>USD</v>
      </c>
      <c r="J331" s="54">
        <f>Administration!AI32</f>
        <v>0</v>
      </c>
      <c r="K331" s="54">
        <f>Administration!AJ32</f>
        <v>0</v>
      </c>
      <c r="L331" s="54">
        <f>Administration!AK32</f>
        <v>0</v>
      </c>
      <c r="M331" s="54">
        <f>Administration!AL32</f>
        <v>0</v>
      </c>
      <c r="N331" s="54">
        <f>Administration!AM32</f>
        <v>0</v>
      </c>
      <c r="O331" s="54">
        <f>Administration!AN32</f>
        <v>0</v>
      </c>
      <c r="P331" s="54">
        <f>Administration!AO32</f>
        <v>0</v>
      </c>
      <c r="Q331" s="54">
        <f>Administration!AP32</f>
        <v>0</v>
      </c>
      <c r="R331" s="54">
        <f>Administration!AQ32</f>
        <v>0</v>
      </c>
      <c r="S331" s="54">
        <f>Administration!AR32</f>
        <v>0</v>
      </c>
      <c r="T331" s="54">
        <f>Administration!AS32</f>
        <v>0</v>
      </c>
      <c r="U331" s="54">
        <f>Administration!AT32</f>
        <v>0</v>
      </c>
      <c r="V331" s="54">
        <f t="shared" si="4"/>
        <v>0</v>
      </c>
    </row>
    <row r="332" spans="1:22" x14ac:dyDescent="0.2">
      <c r="A332" s="46" t="str">
        <f>Administration!AA33</f>
        <v>Budget</v>
      </c>
      <c r="B332" s="46" t="str">
        <f>Administration!AB33</f>
        <v/>
      </c>
      <c r="C332" s="46">
        <f>Administration!AC33</f>
        <v>900</v>
      </c>
      <c r="D332" s="53" t="str">
        <f>Administration!AD33</f>
        <v>035</v>
      </c>
      <c r="E332" s="53"/>
      <c r="H332" s="46">
        <f>Administration!AG33</f>
        <v>110</v>
      </c>
      <c r="I332" s="46" t="str">
        <f>Administration!AH33</f>
        <v>USD</v>
      </c>
      <c r="J332" s="54">
        <f>Administration!AI33</f>
        <v>0</v>
      </c>
      <c r="K332" s="54">
        <f>Administration!AJ33</f>
        <v>0</v>
      </c>
      <c r="L332" s="54">
        <f>Administration!AK33</f>
        <v>0</v>
      </c>
      <c r="M332" s="54">
        <f>Administration!AL33</f>
        <v>0</v>
      </c>
      <c r="N332" s="54">
        <f>Administration!AM33</f>
        <v>0</v>
      </c>
      <c r="O332" s="54">
        <f>Administration!AN33</f>
        <v>0</v>
      </c>
      <c r="P332" s="54">
        <f>Administration!AO33</f>
        <v>0</v>
      </c>
      <c r="Q332" s="54">
        <f>Administration!AP33</f>
        <v>0</v>
      </c>
      <c r="R332" s="54">
        <f>Administration!AQ33</f>
        <v>0</v>
      </c>
      <c r="S332" s="54">
        <f>Administration!AR33</f>
        <v>0</v>
      </c>
      <c r="T332" s="54">
        <f>Administration!AS33</f>
        <v>0</v>
      </c>
      <c r="U332" s="54">
        <f>Administration!AT33</f>
        <v>0</v>
      </c>
      <c r="V332" s="54">
        <f t="shared" si="4"/>
        <v>0</v>
      </c>
    </row>
    <row r="333" spans="1:22" x14ac:dyDescent="0.2">
      <c r="A333" s="46" t="str">
        <f>Administration!AA34</f>
        <v>Budget</v>
      </c>
      <c r="B333" s="46" t="str">
        <f>Administration!AB34</f>
        <v/>
      </c>
      <c r="C333" s="46">
        <f>Administration!AC34</f>
        <v>900</v>
      </c>
      <c r="D333" s="53" t="str">
        <f>Administration!AD34</f>
        <v>035</v>
      </c>
      <c r="E333" s="53"/>
      <c r="H333" s="46">
        <f>Administration!AG34</f>
        <v>110</v>
      </c>
      <c r="I333" s="46" t="str">
        <f>Administration!AH34</f>
        <v>USD</v>
      </c>
      <c r="J333" s="54">
        <f>Administration!AI34</f>
        <v>0</v>
      </c>
      <c r="K333" s="54">
        <f>Administration!AJ34</f>
        <v>0</v>
      </c>
      <c r="L333" s="54">
        <f>Administration!AK34</f>
        <v>0</v>
      </c>
      <c r="M333" s="54">
        <f>Administration!AL34</f>
        <v>0</v>
      </c>
      <c r="N333" s="54">
        <f>Administration!AM34</f>
        <v>0</v>
      </c>
      <c r="O333" s="54">
        <f>Administration!AN34</f>
        <v>0</v>
      </c>
      <c r="P333" s="54">
        <f>Administration!AO34</f>
        <v>0</v>
      </c>
      <c r="Q333" s="54">
        <f>Administration!AP34</f>
        <v>0</v>
      </c>
      <c r="R333" s="54">
        <f>Administration!AQ34</f>
        <v>0</v>
      </c>
      <c r="S333" s="54">
        <f>Administration!AR34</f>
        <v>0</v>
      </c>
      <c r="T333" s="54">
        <f>Administration!AS34</f>
        <v>0</v>
      </c>
      <c r="U333" s="54">
        <f>Administration!AT34</f>
        <v>0</v>
      </c>
      <c r="V333" s="54">
        <f t="shared" si="4"/>
        <v>0</v>
      </c>
    </row>
    <row r="334" spans="1:22" x14ac:dyDescent="0.2">
      <c r="A334" s="46" t="str">
        <f>Administration!AA35</f>
        <v>Budget</v>
      </c>
      <c r="B334" s="46" t="str">
        <f>Administration!AB35</f>
        <v/>
      </c>
      <c r="C334" s="46">
        <f>Administration!AC35</f>
        <v>900</v>
      </c>
      <c r="D334" s="53" t="str">
        <f>Administration!AD35</f>
        <v>035</v>
      </c>
      <c r="E334" s="53"/>
      <c r="H334" s="46">
        <f>Administration!AG35</f>
        <v>110</v>
      </c>
      <c r="I334" s="46" t="str">
        <f>Administration!AH35</f>
        <v>USD</v>
      </c>
      <c r="J334" s="54">
        <f>Administration!AI35</f>
        <v>0</v>
      </c>
      <c r="K334" s="54">
        <f>Administration!AJ35</f>
        <v>0</v>
      </c>
      <c r="L334" s="54">
        <f>Administration!AK35</f>
        <v>0</v>
      </c>
      <c r="M334" s="54">
        <f>Administration!AL35</f>
        <v>0</v>
      </c>
      <c r="N334" s="54">
        <f>Administration!AM35</f>
        <v>0</v>
      </c>
      <c r="O334" s="54">
        <f>Administration!AN35</f>
        <v>0</v>
      </c>
      <c r="P334" s="54">
        <f>Administration!AO35</f>
        <v>0</v>
      </c>
      <c r="Q334" s="54">
        <f>Administration!AP35</f>
        <v>0</v>
      </c>
      <c r="R334" s="54">
        <f>Administration!AQ35</f>
        <v>0</v>
      </c>
      <c r="S334" s="54">
        <f>Administration!AR35</f>
        <v>0</v>
      </c>
      <c r="T334" s="54">
        <f>Administration!AS35</f>
        <v>0</v>
      </c>
      <c r="U334" s="54">
        <f>Administration!AT35</f>
        <v>0</v>
      </c>
      <c r="V334" s="54">
        <f t="shared" si="4"/>
        <v>0</v>
      </c>
    </row>
    <row r="335" spans="1:22" x14ac:dyDescent="0.2">
      <c r="A335" s="46" t="str">
        <f>Administration!AA36</f>
        <v>Budget</v>
      </c>
      <c r="B335" s="46" t="str">
        <f>Administration!AB36</f>
        <v/>
      </c>
      <c r="C335" s="46">
        <f>Administration!AC36</f>
        <v>900</v>
      </c>
      <c r="D335" s="53" t="str">
        <f>Administration!AD36</f>
        <v>035</v>
      </c>
      <c r="E335" s="53"/>
      <c r="H335" s="46">
        <f>Administration!AG36</f>
        <v>110</v>
      </c>
      <c r="I335" s="46" t="str">
        <f>Administration!AH36</f>
        <v>USD</v>
      </c>
      <c r="J335" s="54">
        <f>Administration!AI36</f>
        <v>0</v>
      </c>
      <c r="K335" s="54">
        <f>Administration!AJ36</f>
        <v>0</v>
      </c>
      <c r="L335" s="54">
        <f>Administration!AK36</f>
        <v>0</v>
      </c>
      <c r="M335" s="54">
        <f>Administration!AL36</f>
        <v>0</v>
      </c>
      <c r="N335" s="54">
        <f>Administration!AM36</f>
        <v>0</v>
      </c>
      <c r="O335" s="54">
        <f>Administration!AN36</f>
        <v>0</v>
      </c>
      <c r="P335" s="54">
        <f>Administration!AO36</f>
        <v>0</v>
      </c>
      <c r="Q335" s="54">
        <f>Administration!AP36</f>
        <v>0</v>
      </c>
      <c r="R335" s="54">
        <f>Administration!AQ36</f>
        <v>0</v>
      </c>
      <c r="S335" s="54">
        <f>Administration!AR36</f>
        <v>0</v>
      </c>
      <c r="T335" s="54">
        <f>Administration!AS36</f>
        <v>0</v>
      </c>
      <c r="U335" s="54">
        <f>Administration!AT36</f>
        <v>0</v>
      </c>
      <c r="V335" s="54">
        <f t="shared" ref="V335:V404" si="6">SUM(J335:U335)</f>
        <v>0</v>
      </c>
    </row>
    <row r="336" spans="1:22" x14ac:dyDescent="0.2">
      <c r="A336" s="46" t="str">
        <f>'Food and Meals'!AA10</f>
        <v>Budget</v>
      </c>
      <c r="B336" s="46" t="str">
        <f>'Food and Meals'!AB10</f>
        <v>7078-000000</v>
      </c>
      <c r="C336" s="46">
        <f>'Food and Meals'!AC10</f>
        <v>910</v>
      </c>
      <c r="D336" s="53" t="str">
        <f>'Food and Meals'!AD10</f>
        <v>035</v>
      </c>
      <c r="E336" s="53"/>
      <c r="H336" s="46">
        <f>'Food and Meals'!AG10</f>
        <v>110</v>
      </c>
      <c r="I336" s="46" t="str">
        <f>'Food and Meals'!AH10</f>
        <v>USD</v>
      </c>
      <c r="J336" s="54">
        <f>'Food and Meals'!AI10</f>
        <v>0</v>
      </c>
      <c r="K336" s="54">
        <f>'Food and Meals'!AJ10</f>
        <v>0</v>
      </c>
      <c r="L336" s="54">
        <f>'Food and Meals'!AK10</f>
        <v>0</v>
      </c>
      <c r="M336" s="54">
        <f>'Food and Meals'!AL10</f>
        <v>0</v>
      </c>
      <c r="N336" s="54">
        <f>'Food and Meals'!AM10</f>
        <v>0</v>
      </c>
      <c r="O336" s="54">
        <f>'Food and Meals'!AN10</f>
        <v>0</v>
      </c>
      <c r="P336" s="54">
        <f>'Food and Meals'!AO10</f>
        <v>100</v>
      </c>
      <c r="Q336" s="54">
        <f>'Food and Meals'!AP10</f>
        <v>0</v>
      </c>
      <c r="R336" s="54">
        <f>'Food and Meals'!AQ10</f>
        <v>0</v>
      </c>
      <c r="S336" s="54">
        <f>'Food and Meals'!AR10</f>
        <v>0</v>
      </c>
      <c r="T336" s="54">
        <f>'Food and Meals'!AS10</f>
        <v>0</v>
      </c>
      <c r="U336" s="54">
        <f>'Food and Meals'!AT10</f>
        <v>0</v>
      </c>
      <c r="V336" s="54">
        <f t="shared" si="6"/>
        <v>100</v>
      </c>
    </row>
    <row r="337" spans="1:22" x14ac:dyDescent="0.2">
      <c r="A337" s="46" t="str">
        <f>'Food and Meals'!AA11</f>
        <v>Budget</v>
      </c>
      <c r="B337" s="46" t="str">
        <f>'Food and Meals'!AB11</f>
        <v>7016-000000</v>
      </c>
      <c r="C337" s="46">
        <f>'Food and Meals'!AC11</f>
        <v>910</v>
      </c>
      <c r="D337" s="53" t="str">
        <f>'Food and Meals'!AD11</f>
        <v>035</v>
      </c>
      <c r="E337" s="53"/>
      <c r="H337" s="46">
        <f>'Food and Meals'!AG11</f>
        <v>110</v>
      </c>
      <c r="I337" s="46" t="str">
        <f>'Food and Meals'!AH11</f>
        <v>USD</v>
      </c>
      <c r="J337" s="54">
        <f>'Food and Meals'!AI11</f>
        <v>0</v>
      </c>
      <c r="K337" s="54">
        <f>'Food and Meals'!AJ11</f>
        <v>0</v>
      </c>
      <c r="L337" s="54">
        <f>'Food and Meals'!AK11</f>
        <v>0</v>
      </c>
      <c r="M337" s="54">
        <f>'Food and Meals'!AL11</f>
        <v>0</v>
      </c>
      <c r="N337" s="54">
        <f>'Food and Meals'!AM11</f>
        <v>25</v>
      </c>
      <c r="O337" s="54">
        <f>'Food and Meals'!AN11</f>
        <v>0</v>
      </c>
      <c r="P337" s="54">
        <f>'Food and Meals'!AO11</f>
        <v>0</v>
      </c>
      <c r="Q337" s="54">
        <f>'Food and Meals'!AP11</f>
        <v>0</v>
      </c>
      <c r="R337" s="54">
        <f>'Food and Meals'!AQ11</f>
        <v>15</v>
      </c>
      <c r="S337" s="54">
        <f>'Food and Meals'!AR11</f>
        <v>15</v>
      </c>
      <c r="T337" s="54">
        <f>'Food and Meals'!AS11</f>
        <v>0</v>
      </c>
      <c r="U337" s="54">
        <f>'Food and Meals'!AT11</f>
        <v>0</v>
      </c>
      <c r="V337" s="54">
        <f t="shared" si="6"/>
        <v>55</v>
      </c>
    </row>
    <row r="338" spans="1:22" x14ac:dyDescent="0.2">
      <c r="A338" s="46" t="str">
        <f>'Food and Meals'!AA15</f>
        <v>Budget</v>
      </c>
      <c r="B338" s="46" t="str">
        <f>'Food and Meals'!AB15</f>
        <v>7078-000000</v>
      </c>
      <c r="C338" s="46">
        <f>'Food and Meals'!AC15</f>
        <v>911</v>
      </c>
      <c r="D338" s="53" t="str">
        <f>'Food and Meals'!AD15</f>
        <v>035</v>
      </c>
      <c r="E338" s="53"/>
      <c r="H338" s="46">
        <f>'Food and Meals'!AG15</f>
        <v>110</v>
      </c>
      <c r="I338" s="46" t="str">
        <f>'Food and Meals'!AH15</f>
        <v>USD</v>
      </c>
      <c r="J338" s="54">
        <f>'Food and Meals'!AI15</f>
        <v>0</v>
      </c>
      <c r="K338" s="54">
        <f>'Food and Meals'!AJ15</f>
        <v>0</v>
      </c>
      <c r="L338" s="54">
        <f>'Food and Meals'!AK15</f>
        <v>0</v>
      </c>
      <c r="M338" s="54">
        <f>'Food and Meals'!AL15</f>
        <v>0</v>
      </c>
      <c r="N338" s="54">
        <f>'Food and Meals'!AM15</f>
        <v>0</v>
      </c>
      <c r="O338" s="54">
        <f>'Food and Meals'!AN15</f>
        <v>0</v>
      </c>
      <c r="P338" s="54">
        <f>'Food and Meals'!AO15</f>
        <v>100</v>
      </c>
      <c r="Q338" s="54">
        <f>'Food and Meals'!AP15</f>
        <v>0</v>
      </c>
      <c r="R338" s="54">
        <f>'Food and Meals'!AQ15</f>
        <v>0</v>
      </c>
      <c r="S338" s="54">
        <f>'Food and Meals'!AR15</f>
        <v>0</v>
      </c>
      <c r="T338" s="54">
        <f>'Food and Meals'!AS15</f>
        <v>0</v>
      </c>
      <c r="U338" s="54">
        <f>'Food and Meals'!AT15</f>
        <v>0</v>
      </c>
      <c r="V338" s="54">
        <f t="shared" si="6"/>
        <v>100</v>
      </c>
    </row>
    <row r="339" spans="1:22" x14ac:dyDescent="0.2">
      <c r="A339" s="46" t="str">
        <f>'Food and Meals'!AA16</f>
        <v>Budget</v>
      </c>
      <c r="B339" s="46" t="str">
        <f>'Food and Meals'!AB16</f>
        <v>7016-000000</v>
      </c>
      <c r="C339" s="46">
        <f>'Food and Meals'!AC16</f>
        <v>911</v>
      </c>
      <c r="D339" s="53" t="str">
        <f>'Food and Meals'!AD16</f>
        <v>035</v>
      </c>
      <c r="E339" s="53"/>
      <c r="H339" s="46">
        <f>'Food and Meals'!AG16</f>
        <v>110</v>
      </c>
      <c r="I339" s="46" t="str">
        <f>'Food and Meals'!AH16</f>
        <v>USD</v>
      </c>
      <c r="J339" s="54">
        <f>'Food and Meals'!AI16</f>
        <v>0</v>
      </c>
      <c r="K339" s="54">
        <f>'Food and Meals'!AJ16</f>
        <v>0</v>
      </c>
      <c r="L339" s="54">
        <f>'Food and Meals'!AK16</f>
        <v>0</v>
      </c>
      <c r="M339" s="54">
        <f>'Food and Meals'!AL16</f>
        <v>0</v>
      </c>
      <c r="N339" s="54">
        <f>'Food and Meals'!AM16</f>
        <v>25</v>
      </c>
      <c r="O339" s="54">
        <f>'Food and Meals'!AN16</f>
        <v>0</v>
      </c>
      <c r="P339" s="54">
        <f>'Food and Meals'!AO16</f>
        <v>0</v>
      </c>
      <c r="Q339" s="54">
        <f>'Food and Meals'!AP16</f>
        <v>0</v>
      </c>
      <c r="R339" s="54">
        <f>'Food and Meals'!AQ16</f>
        <v>15</v>
      </c>
      <c r="S339" s="54">
        <f>'Food and Meals'!AR16</f>
        <v>15</v>
      </c>
      <c r="T339" s="54">
        <f>'Food and Meals'!AS16</f>
        <v>0</v>
      </c>
      <c r="U339" s="54">
        <f>'Food and Meals'!AT16</f>
        <v>0</v>
      </c>
      <c r="V339" s="54">
        <f t="shared" si="6"/>
        <v>55</v>
      </c>
    </row>
    <row r="340" spans="1:22" x14ac:dyDescent="0.2">
      <c r="A340" s="46" t="str">
        <f>'Food and Meals'!AA20</f>
        <v>Budget</v>
      </c>
      <c r="B340" s="46" t="str">
        <f>'Food and Meals'!AB20</f>
        <v>7078-000000</v>
      </c>
      <c r="C340" s="46">
        <f>'Food and Meals'!AC20</f>
        <v>912</v>
      </c>
      <c r="D340" s="53" t="str">
        <f>'Food and Meals'!AD20</f>
        <v>035</v>
      </c>
      <c r="E340" s="53"/>
      <c r="H340" s="46">
        <f>'Food and Meals'!AG20</f>
        <v>110</v>
      </c>
      <c r="I340" s="46" t="str">
        <f>'Food and Meals'!AH20</f>
        <v>USD</v>
      </c>
      <c r="J340" s="54">
        <f>'Food and Meals'!AI20</f>
        <v>0</v>
      </c>
      <c r="K340" s="54">
        <f>'Food and Meals'!AJ20</f>
        <v>0</v>
      </c>
      <c r="L340" s="54">
        <f>'Food and Meals'!AK20</f>
        <v>0</v>
      </c>
      <c r="M340" s="54">
        <f>'Food and Meals'!AL20</f>
        <v>0</v>
      </c>
      <c r="N340" s="54">
        <f>'Food and Meals'!AM20</f>
        <v>0</v>
      </c>
      <c r="O340" s="54">
        <f>'Food and Meals'!AN20</f>
        <v>0</v>
      </c>
      <c r="P340" s="54">
        <f>'Food and Meals'!AO20</f>
        <v>100</v>
      </c>
      <c r="Q340" s="54">
        <f>'Food and Meals'!AP20</f>
        <v>0</v>
      </c>
      <c r="R340" s="54">
        <f>'Food and Meals'!AQ20</f>
        <v>0</v>
      </c>
      <c r="S340" s="54">
        <f>'Food and Meals'!AR20</f>
        <v>0</v>
      </c>
      <c r="T340" s="54">
        <f>'Food and Meals'!AS20</f>
        <v>0</v>
      </c>
      <c r="U340" s="54">
        <f>'Food and Meals'!AT20</f>
        <v>0</v>
      </c>
      <c r="V340" s="54">
        <f t="shared" si="6"/>
        <v>100</v>
      </c>
    </row>
    <row r="341" spans="1:22" x14ac:dyDescent="0.2">
      <c r="A341" s="46" t="str">
        <f>'Food and Meals'!AA21</f>
        <v>Budget</v>
      </c>
      <c r="B341" s="46" t="str">
        <f>'Food and Meals'!AB21</f>
        <v>7016-000000</v>
      </c>
      <c r="C341" s="46">
        <f>'Food and Meals'!AC21</f>
        <v>912</v>
      </c>
      <c r="D341" s="53" t="str">
        <f>'Food and Meals'!AD21</f>
        <v>035</v>
      </c>
      <c r="E341" s="53"/>
      <c r="H341" s="46">
        <f>'Food and Meals'!AG21</f>
        <v>110</v>
      </c>
      <c r="I341" s="46" t="str">
        <f>'Food and Meals'!AH21</f>
        <v>USD</v>
      </c>
      <c r="J341" s="54">
        <f>'Food and Meals'!AI21</f>
        <v>0</v>
      </c>
      <c r="K341" s="54">
        <f>'Food and Meals'!AJ21</f>
        <v>0</v>
      </c>
      <c r="L341" s="54">
        <f>'Food and Meals'!AK21</f>
        <v>0</v>
      </c>
      <c r="M341" s="54">
        <f>'Food and Meals'!AL21</f>
        <v>0</v>
      </c>
      <c r="N341" s="54">
        <f>'Food and Meals'!AM21</f>
        <v>0</v>
      </c>
      <c r="O341" s="54">
        <f>'Food and Meals'!AN21</f>
        <v>0</v>
      </c>
      <c r="P341" s="54">
        <f>'Food and Meals'!AO21</f>
        <v>0</v>
      </c>
      <c r="Q341" s="54">
        <f>'Food and Meals'!AP21</f>
        <v>0</v>
      </c>
      <c r="R341" s="54">
        <f>'Food and Meals'!AQ21</f>
        <v>15</v>
      </c>
      <c r="S341" s="54">
        <f>'Food and Meals'!AR21</f>
        <v>15</v>
      </c>
      <c r="T341" s="54">
        <f>'Food and Meals'!AS21</f>
        <v>0</v>
      </c>
      <c r="U341" s="54">
        <f>'Food and Meals'!AT21</f>
        <v>0</v>
      </c>
      <c r="V341" s="54">
        <f t="shared" si="6"/>
        <v>30</v>
      </c>
    </row>
    <row r="342" spans="1:22" x14ac:dyDescent="0.2">
      <c r="A342" s="46" t="str">
        <f>'Food and Meals'!AA25</f>
        <v>Budget</v>
      </c>
      <c r="B342" s="46" t="str">
        <f>'Food and Meals'!AB25</f>
        <v>7078-000000</v>
      </c>
      <c r="C342" s="46">
        <f>'Food and Meals'!AC25</f>
        <v>913</v>
      </c>
      <c r="D342" s="53" t="str">
        <f>'Food and Meals'!AD25</f>
        <v>035</v>
      </c>
      <c r="E342" s="53"/>
      <c r="H342" s="46">
        <f>'Food and Meals'!AG25</f>
        <v>110</v>
      </c>
      <c r="I342" s="46" t="str">
        <f>'Food and Meals'!AH25</f>
        <v>USD</v>
      </c>
      <c r="J342" s="54">
        <f>'Food and Meals'!AI25</f>
        <v>0</v>
      </c>
      <c r="K342" s="54">
        <f>'Food and Meals'!AJ25</f>
        <v>0</v>
      </c>
      <c r="L342" s="54">
        <f>'Food and Meals'!AK25</f>
        <v>0</v>
      </c>
      <c r="M342" s="54">
        <f>'Food and Meals'!AL25</f>
        <v>0</v>
      </c>
      <c r="N342" s="54">
        <f>'Food and Meals'!AM25</f>
        <v>0</v>
      </c>
      <c r="O342" s="54">
        <f>'Food and Meals'!AN25</f>
        <v>0</v>
      </c>
      <c r="P342" s="54">
        <f>'Food and Meals'!AO25</f>
        <v>0</v>
      </c>
      <c r="Q342" s="54">
        <f>'Food and Meals'!AP25</f>
        <v>0</v>
      </c>
      <c r="R342" s="54">
        <f>'Food and Meals'!AQ25</f>
        <v>0</v>
      </c>
      <c r="S342" s="54">
        <f>'Food and Meals'!AR25</f>
        <v>0</v>
      </c>
      <c r="T342" s="54">
        <f>'Food and Meals'!AS25</f>
        <v>0</v>
      </c>
      <c r="U342" s="54">
        <f>'Food and Meals'!AT25</f>
        <v>0</v>
      </c>
      <c r="V342" s="54">
        <f t="shared" si="6"/>
        <v>0</v>
      </c>
    </row>
    <row r="343" spans="1:22" x14ac:dyDescent="0.2">
      <c r="A343" s="46" t="str">
        <f>'Food and Meals'!AA26</f>
        <v>Budget</v>
      </c>
      <c r="B343" s="46" t="str">
        <f>'Food and Meals'!AB26</f>
        <v>7016-000000</v>
      </c>
      <c r="C343" s="46">
        <f>'Food and Meals'!AC26</f>
        <v>913</v>
      </c>
      <c r="D343" s="53" t="str">
        <f>'Food and Meals'!AD26</f>
        <v>035</v>
      </c>
      <c r="E343" s="53"/>
      <c r="H343" s="46">
        <f>'Food and Meals'!AG26</f>
        <v>110</v>
      </c>
      <c r="I343" s="46" t="str">
        <f>'Food and Meals'!AH26</f>
        <v>USD</v>
      </c>
      <c r="J343" s="54">
        <f>'Food and Meals'!AI26</f>
        <v>0</v>
      </c>
      <c r="K343" s="54">
        <f>'Food and Meals'!AJ26</f>
        <v>0</v>
      </c>
      <c r="L343" s="54">
        <f>'Food and Meals'!AK26</f>
        <v>0</v>
      </c>
      <c r="M343" s="54">
        <f>'Food and Meals'!AL26</f>
        <v>0</v>
      </c>
      <c r="N343" s="54">
        <f>'Food and Meals'!AM26</f>
        <v>25</v>
      </c>
      <c r="O343" s="54">
        <f>'Food and Meals'!AN26</f>
        <v>0</v>
      </c>
      <c r="P343" s="54">
        <f>'Food and Meals'!AO26</f>
        <v>0</v>
      </c>
      <c r="Q343" s="54">
        <f>'Food and Meals'!AP26</f>
        <v>0</v>
      </c>
      <c r="R343" s="54">
        <f>'Food and Meals'!AQ26</f>
        <v>15</v>
      </c>
      <c r="S343" s="54">
        <f>'Food and Meals'!AR26</f>
        <v>15</v>
      </c>
      <c r="T343" s="54">
        <f>'Food and Meals'!AS26</f>
        <v>0</v>
      </c>
      <c r="U343" s="54">
        <f>'Food and Meals'!AT26</f>
        <v>0</v>
      </c>
      <c r="V343" s="54">
        <f t="shared" si="6"/>
        <v>55</v>
      </c>
    </row>
    <row r="344" spans="1:22" x14ac:dyDescent="0.2">
      <c r="A344" s="46" t="str">
        <f>'Food and Meals'!AA30</f>
        <v>Budget</v>
      </c>
      <c r="B344" s="46" t="str">
        <f>'Food and Meals'!AB30</f>
        <v>7078-000000</v>
      </c>
      <c r="C344" s="46">
        <f>'Food and Meals'!AC30</f>
        <v>914</v>
      </c>
      <c r="D344" s="53" t="str">
        <f>'Food and Meals'!AD30</f>
        <v>035</v>
      </c>
      <c r="E344" s="53"/>
      <c r="H344" s="46">
        <f>'Food and Meals'!AG30</f>
        <v>110</v>
      </c>
      <c r="I344" s="46" t="str">
        <f>'Food and Meals'!AH30</f>
        <v>USD</v>
      </c>
      <c r="J344" s="54">
        <f>'Food and Meals'!AI30</f>
        <v>0</v>
      </c>
      <c r="K344" s="54">
        <f>'Food and Meals'!AJ30</f>
        <v>0</v>
      </c>
      <c r="L344" s="54">
        <f>'Food and Meals'!AK30</f>
        <v>0</v>
      </c>
      <c r="M344" s="54">
        <f>'Food and Meals'!AL30</f>
        <v>0</v>
      </c>
      <c r="N344" s="54">
        <f>'Food and Meals'!AM30</f>
        <v>0</v>
      </c>
      <c r="O344" s="54">
        <f>'Food and Meals'!AN30</f>
        <v>0</v>
      </c>
      <c r="P344" s="54">
        <f>'Food and Meals'!AO30</f>
        <v>0</v>
      </c>
      <c r="Q344" s="54">
        <f>'Food and Meals'!AP30</f>
        <v>0</v>
      </c>
      <c r="R344" s="54">
        <f>'Food and Meals'!AQ30</f>
        <v>0</v>
      </c>
      <c r="S344" s="54">
        <f>'Food and Meals'!AR30</f>
        <v>0</v>
      </c>
      <c r="T344" s="54">
        <f>'Food and Meals'!AS30</f>
        <v>0</v>
      </c>
      <c r="U344" s="54">
        <f>'Food and Meals'!AT30</f>
        <v>0</v>
      </c>
      <c r="V344" s="54">
        <f t="shared" si="6"/>
        <v>0</v>
      </c>
    </row>
    <row r="345" spans="1:22" x14ac:dyDescent="0.2">
      <c r="A345" s="46" t="str">
        <f>'Food and Meals'!AA31</f>
        <v>Budget</v>
      </c>
      <c r="B345" s="46" t="str">
        <f>'Food and Meals'!AB31</f>
        <v>7016-000000</v>
      </c>
      <c r="C345" s="46">
        <f>'Food and Meals'!AC31</f>
        <v>914</v>
      </c>
      <c r="D345" s="53" t="str">
        <f>'Food and Meals'!AD31</f>
        <v>035</v>
      </c>
      <c r="E345" s="53"/>
      <c r="H345" s="46">
        <f>'Food and Meals'!AG31</f>
        <v>110</v>
      </c>
      <c r="I345" s="46" t="str">
        <f>'Food and Meals'!AH31</f>
        <v>USD</v>
      </c>
      <c r="J345" s="54">
        <f>'Food and Meals'!AI31</f>
        <v>0</v>
      </c>
      <c r="K345" s="54">
        <f>'Food and Meals'!AJ31</f>
        <v>0</v>
      </c>
      <c r="L345" s="54">
        <f>'Food and Meals'!AK31</f>
        <v>0</v>
      </c>
      <c r="M345" s="54">
        <f>'Food and Meals'!AL31</f>
        <v>0</v>
      </c>
      <c r="N345" s="54">
        <f>'Food and Meals'!AM31</f>
        <v>25</v>
      </c>
      <c r="O345" s="54">
        <f>'Food and Meals'!AN31</f>
        <v>0</v>
      </c>
      <c r="P345" s="54">
        <f>'Food and Meals'!AO31</f>
        <v>0</v>
      </c>
      <c r="Q345" s="54">
        <f>'Food and Meals'!AP31</f>
        <v>0</v>
      </c>
      <c r="R345" s="54">
        <f>'Food and Meals'!AQ31</f>
        <v>15</v>
      </c>
      <c r="S345" s="54">
        <f>'Food and Meals'!AR31</f>
        <v>15</v>
      </c>
      <c r="T345" s="54">
        <f>'Food and Meals'!AS31</f>
        <v>0</v>
      </c>
      <c r="U345" s="54">
        <f>'Food and Meals'!AT31</f>
        <v>0</v>
      </c>
      <c r="V345" s="54">
        <f t="shared" si="6"/>
        <v>55</v>
      </c>
    </row>
    <row r="346" spans="1:22" x14ac:dyDescent="0.2">
      <c r="A346" s="46" t="str">
        <f>'Food and Meals'!AA35</f>
        <v>Budget</v>
      </c>
      <c r="B346" s="46" t="str">
        <f>'Food and Meals'!AB35</f>
        <v>7078-000000</v>
      </c>
      <c r="C346" s="46">
        <f>'Food and Meals'!AC35</f>
        <v>915</v>
      </c>
      <c r="D346" s="53" t="str">
        <f>'Food and Meals'!AD35</f>
        <v>035</v>
      </c>
      <c r="E346" s="53"/>
      <c r="H346" s="46">
        <f>'Food and Meals'!AG35</f>
        <v>110</v>
      </c>
      <c r="I346" s="46" t="str">
        <f>'Food and Meals'!AH35</f>
        <v>USD</v>
      </c>
      <c r="J346" s="54">
        <f>'Food and Meals'!AI35</f>
        <v>0</v>
      </c>
      <c r="K346" s="54">
        <f>'Food and Meals'!AJ35</f>
        <v>0</v>
      </c>
      <c r="L346" s="54">
        <f>'Food and Meals'!AK35</f>
        <v>0</v>
      </c>
      <c r="M346" s="54">
        <f>'Food and Meals'!AL35</f>
        <v>0</v>
      </c>
      <c r="N346" s="54">
        <f>'Food and Meals'!AM35</f>
        <v>0</v>
      </c>
      <c r="O346" s="54">
        <f>'Food and Meals'!AN35</f>
        <v>0</v>
      </c>
      <c r="P346" s="54">
        <f>'Food and Meals'!AO35</f>
        <v>0</v>
      </c>
      <c r="Q346" s="54">
        <f>'Food and Meals'!AP35</f>
        <v>0</v>
      </c>
      <c r="R346" s="54">
        <f>'Food and Meals'!AQ35</f>
        <v>0</v>
      </c>
      <c r="S346" s="54">
        <f>'Food and Meals'!AR35</f>
        <v>0</v>
      </c>
      <c r="T346" s="54">
        <f>'Food and Meals'!AS35</f>
        <v>0</v>
      </c>
      <c r="U346" s="54">
        <f>'Food and Meals'!AT35</f>
        <v>0</v>
      </c>
      <c r="V346" s="54">
        <f t="shared" si="6"/>
        <v>0</v>
      </c>
    </row>
    <row r="347" spans="1:22" x14ac:dyDescent="0.2">
      <c r="A347" s="46" t="str">
        <f>'Food and Meals'!AA36</f>
        <v>Budget</v>
      </c>
      <c r="B347" s="46" t="str">
        <f>'Food and Meals'!AB36</f>
        <v>7016-000000</v>
      </c>
      <c r="C347" s="46">
        <f>'Food and Meals'!AC36</f>
        <v>915</v>
      </c>
      <c r="D347" s="53" t="str">
        <f>'Food and Meals'!AD36</f>
        <v>035</v>
      </c>
      <c r="E347" s="53"/>
      <c r="H347" s="46">
        <f>'Food and Meals'!AG36</f>
        <v>110</v>
      </c>
      <c r="I347" s="46" t="str">
        <f>'Food and Meals'!AH36</f>
        <v>USD</v>
      </c>
      <c r="J347" s="54">
        <f>'Food and Meals'!AI36</f>
        <v>0</v>
      </c>
      <c r="K347" s="54">
        <f>'Food and Meals'!AJ36</f>
        <v>0</v>
      </c>
      <c r="L347" s="54">
        <f>'Food and Meals'!AK36</f>
        <v>0</v>
      </c>
      <c r="M347" s="54">
        <f>'Food and Meals'!AL36</f>
        <v>0</v>
      </c>
      <c r="N347" s="54">
        <f>'Food and Meals'!AM36</f>
        <v>25</v>
      </c>
      <c r="O347" s="54">
        <f>'Food and Meals'!AN36</f>
        <v>0</v>
      </c>
      <c r="P347" s="54">
        <f>'Food and Meals'!AO36</f>
        <v>0</v>
      </c>
      <c r="Q347" s="54">
        <f>'Food and Meals'!AP36</f>
        <v>0</v>
      </c>
      <c r="R347" s="54">
        <f>'Food and Meals'!AQ36</f>
        <v>15</v>
      </c>
      <c r="S347" s="54">
        <f>'Food and Meals'!AR36</f>
        <v>15</v>
      </c>
      <c r="T347" s="54">
        <f>'Food and Meals'!AS36</f>
        <v>0</v>
      </c>
      <c r="U347" s="54">
        <f>'Food and Meals'!AT36</f>
        <v>0</v>
      </c>
      <c r="V347" s="54">
        <f t="shared" si="6"/>
        <v>55</v>
      </c>
    </row>
    <row r="348" spans="1:22" x14ac:dyDescent="0.2">
      <c r="A348" s="46" t="str">
        <f>'Food and Meals'!AA40</f>
        <v>Budget</v>
      </c>
      <c r="B348" s="46" t="str">
        <f>'Food and Meals'!AB40</f>
        <v>7078-000000</v>
      </c>
      <c r="C348" s="46">
        <f>'Food and Meals'!AC40</f>
        <v>916</v>
      </c>
      <c r="D348" s="53" t="str">
        <f>'Food and Meals'!AD40</f>
        <v>035</v>
      </c>
      <c r="E348" s="53"/>
      <c r="H348" s="46">
        <f>'Food and Meals'!AG40</f>
        <v>110</v>
      </c>
      <c r="I348" s="46" t="str">
        <f>'Food and Meals'!AH40</f>
        <v>USD</v>
      </c>
      <c r="J348" s="54">
        <f>'Food and Meals'!AI40</f>
        <v>0</v>
      </c>
      <c r="K348" s="54">
        <f>'Food and Meals'!AJ40</f>
        <v>0</v>
      </c>
      <c r="L348" s="54">
        <f>'Food and Meals'!AK40</f>
        <v>0</v>
      </c>
      <c r="M348" s="54">
        <f>'Food and Meals'!AL40</f>
        <v>0</v>
      </c>
      <c r="N348" s="54">
        <f>'Food and Meals'!AM40</f>
        <v>0</v>
      </c>
      <c r="O348" s="54">
        <f>'Food and Meals'!AN40</f>
        <v>0</v>
      </c>
      <c r="P348" s="54">
        <f>'Food and Meals'!AO40</f>
        <v>0</v>
      </c>
      <c r="Q348" s="54">
        <f>'Food and Meals'!AP40</f>
        <v>0</v>
      </c>
      <c r="R348" s="54">
        <f>'Food and Meals'!AQ40</f>
        <v>0</v>
      </c>
      <c r="S348" s="54">
        <f>'Food and Meals'!AR40</f>
        <v>0</v>
      </c>
      <c r="T348" s="54">
        <f>'Food and Meals'!AS40</f>
        <v>0</v>
      </c>
      <c r="U348" s="54">
        <f>'Food and Meals'!AT40</f>
        <v>0</v>
      </c>
      <c r="V348" s="54">
        <f t="shared" si="6"/>
        <v>0</v>
      </c>
    </row>
    <row r="349" spans="1:22" x14ac:dyDescent="0.2">
      <c r="A349" s="46" t="str">
        <f>'Food and Meals'!AA41</f>
        <v>Budget</v>
      </c>
      <c r="B349" s="46" t="str">
        <f>'Food and Meals'!AB41</f>
        <v>7016-000000</v>
      </c>
      <c r="C349" s="46">
        <f>'Food and Meals'!AC41</f>
        <v>916</v>
      </c>
      <c r="D349" s="53" t="str">
        <f>'Food and Meals'!AD41</f>
        <v>035</v>
      </c>
      <c r="E349" s="53"/>
      <c r="H349" s="46">
        <f>'Food and Meals'!AG41</f>
        <v>110</v>
      </c>
      <c r="I349" s="46" t="str">
        <f>'Food and Meals'!AH41</f>
        <v>USD</v>
      </c>
      <c r="J349" s="54">
        <f>'Food and Meals'!AI41</f>
        <v>0</v>
      </c>
      <c r="K349" s="54">
        <f>'Food and Meals'!AJ41</f>
        <v>0</v>
      </c>
      <c r="L349" s="54">
        <f>'Food and Meals'!AK41</f>
        <v>0</v>
      </c>
      <c r="M349" s="54">
        <f>'Food and Meals'!AL41</f>
        <v>0</v>
      </c>
      <c r="N349" s="54">
        <f>'Food and Meals'!AM41</f>
        <v>175</v>
      </c>
      <c r="O349" s="54">
        <f>'Food and Meals'!AN41</f>
        <v>0</v>
      </c>
      <c r="P349" s="54">
        <f>'Food and Meals'!AO41</f>
        <v>0</v>
      </c>
      <c r="Q349" s="54">
        <f>'Food and Meals'!AP41</f>
        <v>0</v>
      </c>
      <c r="R349" s="54">
        <f>'Food and Meals'!AQ41</f>
        <v>105</v>
      </c>
      <c r="S349" s="54">
        <f>'Food and Meals'!AR41</f>
        <v>105</v>
      </c>
      <c r="T349" s="54">
        <f>'Food and Meals'!AS41</f>
        <v>0</v>
      </c>
      <c r="U349" s="54">
        <f>'Food and Meals'!AT41</f>
        <v>0</v>
      </c>
      <c r="V349" s="54">
        <f t="shared" si="6"/>
        <v>385</v>
      </c>
    </row>
    <row r="350" spans="1:22" x14ac:dyDescent="0.2">
      <c r="A350" s="46" t="str">
        <f>'Food and Meals'!AA45</f>
        <v>Budget</v>
      </c>
      <c r="B350" s="46" t="str">
        <f>'Food and Meals'!AB45</f>
        <v>7078-000000</v>
      </c>
      <c r="C350" s="46">
        <f>'Food and Meals'!AC45</f>
        <v>917</v>
      </c>
      <c r="D350" s="53" t="str">
        <f>'Food and Meals'!AD45</f>
        <v>035</v>
      </c>
      <c r="E350" s="53"/>
      <c r="H350" s="46">
        <f>'Food and Meals'!AG45</f>
        <v>110</v>
      </c>
      <c r="I350" s="46" t="str">
        <f>'Food and Meals'!AH45</f>
        <v>USD</v>
      </c>
      <c r="J350" s="54">
        <f>'Food and Meals'!AI45</f>
        <v>0</v>
      </c>
      <c r="K350" s="54">
        <f>'Food and Meals'!AJ45</f>
        <v>0</v>
      </c>
      <c r="L350" s="54">
        <f>'Food and Meals'!AK45</f>
        <v>0</v>
      </c>
      <c r="M350" s="54">
        <f>'Food and Meals'!AL45</f>
        <v>0</v>
      </c>
      <c r="N350" s="54">
        <f>'Food and Meals'!AM45</f>
        <v>0</v>
      </c>
      <c r="O350" s="54">
        <f>'Food and Meals'!AN45</f>
        <v>0</v>
      </c>
      <c r="P350" s="54">
        <f>'Food and Meals'!AO45</f>
        <v>0</v>
      </c>
      <c r="Q350" s="54">
        <f>'Food and Meals'!AP45</f>
        <v>0</v>
      </c>
      <c r="R350" s="54">
        <f>'Food and Meals'!AQ45</f>
        <v>0</v>
      </c>
      <c r="S350" s="54">
        <f>'Food and Meals'!AR45</f>
        <v>0</v>
      </c>
      <c r="T350" s="54">
        <f>'Food and Meals'!AS45</f>
        <v>0</v>
      </c>
      <c r="U350" s="54">
        <f>'Food and Meals'!AT45</f>
        <v>0</v>
      </c>
      <c r="V350" s="54">
        <f t="shared" si="6"/>
        <v>0</v>
      </c>
    </row>
    <row r="351" spans="1:22" x14ac:dyDescent="0.2">
      <c r="A351" s="46" t="str">
        <f>'Food and Meals'!AA46</f>
        <v>Budget</v>
      </c>
      <c r="B351" s="46" t="str">
        <f>'Food and Meals'!AB46</f>
        <v>7016-000000</v>
      </c>
      <c r="C351" s="46">
        <f>'Food and Meals'!AC46</f>
        <v>917</v>
      </c>
      <c r="D351" s="53" t="str">
        <f>'Food and Meals'!AD46</f>
        <v>035</v>
      </c>
      <c r="E351" s="53"/>
      <c r="H351" s="46">
        <f>'Food and Meals'!AG46</f>
        <v>110</v>
      </c>
      <c r="I351" s="46" t="str">
        <f>'Food and Meals'!AH46</f>
        <v>USD</v>
      </c>
      <c r="J351" s="54">
        <f>'Food and Meals'!AI46</f>
        <v>0</v>
      </c>
      <c r="K351" s="54">
        <f>'Food and Meals'!AJ46</f>
        <v>0</v>
      </c>
      <c r="L351" s="54">
        <f>'Food and Meals'!AK46</f>
        <v>0</v>
      </c>
      <c r="M351" s="54">
        <f>'Food and Meals'!AL46</f>
        <v>0</v>
      </c>
      <c r="N351" s="54">
        <f>'Food and Meals'!AM46</f>
        <v>675</v>
      </c>
      <c r="O351" s="54">
        <f>'Food and Meals'!AN46</f>
        <v>0</v>
      </c>
      <c r="P351" s="54">
        <f>'Food and Meals'!AO46</f>
        <v>0</v>
      </c>
      <c r="Q351" s="54">
        <f>'Food and Meals'!AP46</f>
        <v>0</v>
      </c>
      <c r="R351" s="54">
        <f>'Food and Meals'!AQ46</f>
        <v>405</v>
      </c>
      <c r="S351" s="54">
        <f>'Food and Meals'!AR46</f>
        <v>405</v>
      </c>
      <c r="T351" s="54">
        <f>'Food and Meals'!AS46</f>
        <v>0</v>
      </c>
      <c r="U351" s="54">
        <f>'Food and Meals'!AT46</f>
        <v>0</v>
      </c>
      <c r="V351" s="54">
        <f t="shared" si="6"/>
        <v>1485</v>
      </c>
    </row>
    <row r="352" spans="1:22" x14ac:dyDescent="0.2">
      <c r="A352" s="46" t="str">
        <f>'Food and Meals'!AA50</f>
        <v>Budget</v>
      </c>
      <c r="B352" s="46" t="str">
        <f>'Food and Meals'!AB50</f>
        <v>7078-000000</v>
      </c>
      <c r="C352" s="46">
        <f>'Food and Meals'!AC50</f>
        <v>918</v>
      </c>
      <c r="D352" s="53" t="str">
        <f>'Food and Meals'!AD50</f>
        <v>035</v>
      </c>
      <c r="E352" s="53"/>
      <c r="H352" s="46">
        <f>'Food and Meals'!AG50</f>
        <v>110</v>
      </c>
      <c r="I352" s="46" t="str">
        <f>'Food and Meals'!AH50</f>
        <v>USD</v>
      </c>
      <c r="J352" s="54">
        <f>'Food and Meals'!AI50</f>
        <v>0</v>
      </c>
      <c r="K352" s="54">
        <f>'Food and Meals'!AJ50</f>
        <v>0</v>
      </c>
      <c r="L352" s="54">
        <f>'Food and Meals'!AK50</f>
        <v>0</v>
      </c>
      <c r="M352" s="54">
        <f>'Food and Meals'!AL50</f>
        <v>0</v>
      </c>
      <c r="N352" s="54">
        <f>'Food and Meals'!AM50</f>
        <v>0</v>
      </c>
      <c r="O352" s="54">
        <f>'Food and Meals'!AN50</f>
        <v>0</v>
      </c>
      <c r="P352" s="54">
        <f>'Food and Meals'!AO50</f>
        <v>0</v>
      </c>
      <c r="Q352" s="54">
        <f>'Food and Meals'!AP50</f>
        <v>0</v>
      </c>
      <c r="R352" s="54">
        <f>'Food and Meals'!AQ50</f>
        <v>0</v>
      </c>
      <c r="S352" s="54">
        <f>'Food and Meals'!AR50</f>
        <v>0</v>
      </c>
      <c r="T352" s="54">
        <f>'Food and Meals'!AS50</f>
        <v>0</v>
      </c>
      <c r="U352" s="54">
        <f>'Food and Meals'!AT50</f>
        <v>0</v>
      </c>
      <c r="V352" s="54">
        <f t="shared" si="6"/>
        <v>0</v>
      </c>
    </row>
    <row r="353" spans="1:22" x14ac:dyDescent="0.2">
      <c r="A353" s="46" t="str">
        <f>'Food and Meals'!AA51</f>
        <v>Budget</v>
      </c>
      <c r="B353" s="46" t="str">
        <f>'Food and Meals'!AB51</f>
        <v>7016-000000</v>
      </c>
      <c r="C353" s="46">
        <f>'Food and Meals'!AC51</f>
        <v>918</v>
      </c>
      <c r="D353" s="53" t="str">
        <f>'Food and Meals'!AD51</f>
        <v>035</v>
      </c>
      <c r="E353" s="53"/>
      <c r="H353" s="46">
        <f>'Food and Meals'!AG51</f>
        <v>110</v>
      </c>
      <c r="I353" s="46" t="str">
        <f>'Food and Meals'!AH51</f>
        <v>USD</v>
      </c>
      <c r="J353" s="54">
        <f>'Food and Meals'!AI51</f>
        <v>0</v>
      </c>
      <c r="K353" s="54">
        <f>'Food and Meals'!AJ51</f>
        <v>0</v>
      </c>
      <c r="L353" s="54">
        <f>'Food and Meals'!AK51</f>
        <v>0</v>
      </c>
      <c r="M353" s="54">
        <f>'Food and Meals'!AL51</f>
        <v>0</v>
      </c>
      <c r="N353" s="54">
        <f>'Food and Meals'!AM51</f>
        <v>25</v>
      </c>
      <c r="O353" s="54">
        <f>'Food and Meals'!AN51</f>
        <v>0</v>
      </c>
      <c r="P353" s="54">
        <f>'Food and Meals'!AO51</f>
        <v>0</v>
      </c>
      <c r="Q353" s="54">
        <f>'Food and Meals'!AP51</f>
        <v>0</v>
      </c>
      <c r="R353" s="54">
        <f>'Food and Meals'!AQ51</f>
        <v>15</v>
      </c>
      <c r="S353" s="54">
        <f>'Food and Meals'!AR51</f>
        <v>15</v>
      </c>
      <c r="T353" s="54">
        <f>'Food and Meals'!AS51</f>
        <v>0</v>
      </c>
      <c r="U353" s="54">
        <f>'Food and Meals'!AT51</f>
        <v>0</v>
      </c>
      <c r="V353" s="54">
        <f t="shared" si="6"/>
        <v>55</v>
      </c>
    </row>
    <row r="354" spans="1:22" x14ac:dyDescent="0.2">
      <c r="A354" s="46" t="str">
        <f>'Food and Meals'!AA55</f>
        <v>Budget</v>
      </c>
      <c r="B354" s="46" t="str">
        <f>'Food and Meals'!AB55</f>
        <v>7078-000000</v>
      </c>
      <c r="C354" s="46">
        <f>'Food and Meals'!AC55</f>
        <v>919</v>
      </c>
      <c r="D354" s="53" t="str">
        <f>'Food and Meals'!AD55</f>
        <v>035</v>
      </c>
      <c r="E354" s="53"/>
      <c r="H354" s="46">
        <f>'Food and Meals'!AG55</f>
        <v>110</v>
      </c>
      <c r="I354" s="46" t="str">
        <f>'Food and Meals'!AH55</f>
        <v>USD</v>
      </c>
      <c r="J354" s="54">
        <f>'Food and Meals'!AI55</f>
        <v>0</v>
      </c>
      <c r="K354" s="54">
        <f>'Food and Meals'!AJ55</f>
        <v>0</v>
      </c>
      <c r="L354" s="54">
        <f>'Food and Meals'!AK55</f>
        <v>0</v>
      </c>
      <c r="M354" s="54">
        <f>'Food and Meals'!AL55</f>
        <v>0</v>
      </c>
      <c r="N354" s="54">
        <f>'Food and Meals'!AM55</f>
        <v>0</v>
      </c>
      <c r="O354" s="54">
        <f>'Food and Meals'!AN55</f>
        <v>0</v>
      </c>
      <c r="P354" s="54">
        <f>'Food and Meals'!AO55</f>
        <v>0</v>
      </c>
      <c r="Q354" s="54">
        <f>'Food and Meals'!AP55</f>
        <v>0</v>
      </c>
      <c r="R354" s="54">
        <f>'Food and Meals'!AQ55</f>
        <v>0</v>
      </c>
      <c r="S354" s="54">
        <f>'Food and Meals'!AR55</f>
        <v>0</v>
      </c>
      <c r="T354" s="54">
        <f>'Food and Meals'!AS55</f>
        <v>0</v>
      </c>
      <c r="U354" s="54">
        <f>'Food and Meals'!AT55</f>
        <v>0</v>
      </c>
      <c r="V354" s="54">
        <f t="shared" si="6"/>
        <v>0</v>
      </c>
    </row>
    <row r="355" spans="1:22" x14ac:dyDescent="0.2">
      <c r="A355" s="46" t="str">
        <f>'Food and Meals'!AA56</f>
        <v>Budget</v>
      </c>
      <c r="B355" s="46" t="str">
        <f>'Food and Meals'!AB56</f>
        <v>7016-000000</v>
      </c>
      <c r="C355" s="46">
        <f>'Food and Meals'!AC56</f>
        <v>919</v>
      </c>
      <c r="D355" s="53" t="str">
        <f>'Food and Meals'!AD56</f>
        <v>035</v>
      </c>
      <c r="E355" s="53"/>
      <c r="H355" s="46">
        <f>'Food and Meals'!AG56</f>
        <v>110</v>
      </c>
      <c r="I355" s="46" t="str">
        <f>'Food and Meals'!AH56</f>
        <v>USD</v>
      </c>
      <c r="J355" s="54">
        <f>'Food and Meals'!AI56</f>
        <v>0</v>
      </c>
      <c r="K355" s="54">
        <f>'Food and Meals'!AJ56</f>
        <v>0</v>
      </c>
      <c r="L355" s="54">
        <f>'Food and Meals'!AK56</f>
        <v>0</v>
      </c>
      <c r="M355" s="54">
        <f>'Food and Meals'!AL56</f>
        <v>0</v>
      </c>
      <c r="N355" s="54">
        <f>'Food and Meals'!AM56</f>
        <v>30</v>
      </c>
      <c r="O355" s="54">
        <f>'Food and Meals'!AN56</f>
        <v>0</v>
      </c>
      <c r="P355" s="54">
        <f>'Food and Meals'!AO56</f>
        <v>0</v>
      </c>
      <c r="Q355" s="54">
        <f>'Food and Meals'!AP56</f>
        <v>0</v>
      </c>
      <c r="R355" s="54">
        <f>'Food and Meals'!AQ56</f>
        <v>0</v>
      </c>
      <c r="S355" s="54">
        <f>'Food and Meals'!AR56</f>
        <v>0</v>
      </c>
      <c r="T355" s="54">
        <f>'Food and Meals'!AS56</f>
        <v>0</v>
      </c>
      <c r="U355" s="54">
        <f>'Food and Meals'!AT56</f>
        <v>0</v>
      </c>
      <c r="V355" s="54">
        <f t="shared" si="6"/>
        <v>30</v>
      </c>
    </row>
    <row r="356" spans="1:22" x14ac:dyDescent="0.2">
      <c r="A356" s="46" t="str">
        <f>'Food and Meals'!AA60</f>
        <v>Budget</v>
      </c>
      <c r="B356" s="46" t="str">
        <f>'Food and Meals'!AB60</f>
        <v>7078-000000</v>
      </c>
      <c r="C356" s="46">
        <f>'Food and Meals'!AC60</f>
        <v>920</v>
      </c>
      <c r="D356" s="53" t="str">
        <f>'Food and Meals'!AD60</f>
        <v>035</v>
      </c>
      <c r="E356" s="53"/>
      <c r="H356" s="46">
        <f>'Food and Meals'!AG60</f>
        <v>110</v>
      </c>
      <c r="I356" s="46" t="str">
        <f>'Food and Meals'!AH60</f>
        <v>USD</v>
      </c>
      <c r="J356" s="54">
        <f>'Food and Meals'!AI60</f>
        <v>0</v>
      </c>
      <c r="K356" s="54">
        <f>'Food and Meals'!AJ60</f>
        <v>0</v>
      </c>
      <c r="L356" s="54">
        <f>'Food and Meals'!AK60</f>
        <v>0</v>
      </c>
      <c r="M356" s="54">
        <f>'Food and Meals'!AL60</f>
        <v>0</v>
      </c>
      <c r="N356" s="54">
        <f>'Food and Meals'!AM60</f>
        <v>0</v>
      </c>
      <c r="O356" s="54">
        <f>'Food and Meals'!AN60</f>
        <v>0</v>
      </c>
      <c r="P356" s="54">
        <f>'Food and Meals'!AO60</f>
        <v>0</v>
      </c>
      <c r="Q356" s="54">
        <f>'Food and Meals'!AP60</f>
        <v>0</v>
      </c>
      <c r="R356" s="54">
        <f>'Food and Meals'!AQ60</f>
        <v>0</v>
      </c>
      <c r="S356" s="54">
        <f>'Food and Meals'!AR60</f>
        <v>0</v>
      </c>
      <c r="T356" s="54">
        <f>'Food and Meals'!AS60</f>
        <v>0</v>
      </c>
      <c r="U356" s="54">
        <f>'Food and Meals'!AT60</f>
        <v>0</v>
      </c>
      <c r="V356" s="54">
        <f t="shared" si="6"/>
        <v>0</v>
      </c>
    </row>
    <row r="357" spans="1:22" x14ac:dyDescent="0.2">
      <c r="A357" s="46" t="str">
        <f>'Food and Meals'!AA61</f>
        <v>Budget</v>
      </c>
      <c r="B357" s="46" t="str">
        <f>'Food and Meals'!AB61</f>
        <v>7016-000000</v>
      </c>
      <c r="C357" s="46">
        <f>'Food and Meals'!AC61</f>
        <v>920</v>
      </c>
      <c r="D357" s="53" t="str">
        <f>'Food and Meals'!AD61</f>
        <v>035</v>
      </c>
      <c r="E357" s="53"/>
      <c r="H357" s="46">
        <f>'Food and Meals'!AG61</f>
        <v>110</v>
      </c>
      <c r="I357" s="46" t="str">
        <f>'Food and Meals'!AH61</f>
        <v>USD</v>
      </c>
      <c r="J357" s="54">
        <f>'Food and Meals'!AI61</f>
        <v>0</v>
      </c>
      <c r="K357" s="54">
        <f>'Food and Meals'!AJ61</f>
        <v>0</v>
      </c>
      <c r="L357" s="54">
        <f>'Food and Meals'!AK61</f>
        <v>0</v>
      </c>
      <c r="M357" s="54">
        <f>'Food and Meals'!AL61</f>
        <v>0</v>
      </c>
      <c r="N357" s="54">
        <f>'Food and Meals'!AM61</f>
        <v>0</v>
      </c>
      <c r="O357" s="54">
        <f>'Food and Meals'!AN61</f>
        <v>0</v>
      </c>
      <c r="P357" s="54">
        <f>'Food and Meals'!AO61</f>
        <v>0</v>
      </c>
      <c r="Q357" s="54">
        <f>'Food and Meals'!AP61</f>
        <v>0</v>
      </c>
      <c r="R357" s="54">
        <f>'Food and Meals'!AQ61</f>
        <v>0</v>
      </c>
      <c r="S357" s="54">
        <f>'Food and Meals'!AR61</f>
        <v>0</v>
      </c>
      <c r="T357" s="54">
        <f>'Food and Meals'!AS61</f>
        <v>0</v>
      </c>
      <c r="U357" s="54">
        <f>'Food and Meals'!AT61</f>
        <v>0</v>
      </c>
      <c r="V357" s="54">
        <f t="shared" si="6"/>
        <v>0</v>
      </c>
    </row>
    <row r="358" spans="1:22" x14ac:dyDescent="0.2">
      <c r="A358" s="46" t="str">
        <f>'Food and Meals'!AA65</f>
        <v>Budget</v>
      </c>
      <c r="B358" s="46" t="str">
        <f>'Food and Meals'!AB65</f>
        <v>7078-000000</v>
      </c>
      <c r="C358" s="46">
        <f>'Food and Meals'!AC65</f>
        <v>921</v>
      </c>
      <c r="D358" s="53" t="str">
        <f>'Food and Meals'!AD65</f>
        <v>035</v>
      </c>
      <c r="E358" s="53"/>
      <c r="H358" s="46">
        <f>'Food and Meals'!AG65</f>
        <v>110</v>
      </c>
      <c r="I358" s="46" t="str">
        <f>'Food and Meals'!AH65</f>
        <v>USD</v>
      </c>
      <c r="J358" s="54">
        <f>'Food and Meals'!AI65</f>
        <v>0</v>
      </c>
      <c r="K358" s="54">
        <f>'Food and Meals'!AJ65</f>
        <v>0</v>
      </c>
      <c r="L358" s="54">
        <f>'Food and Meals'!AK65</f>
        <v>0</v>
      </c>
      <c r="M358" s="54">
        <f>'Food and Meals'!AL65</f>
        <v>0</v>
      </c>
      <c r="N358" s="54">
        <f>'Food and Meals'!AM65</f>
        <v>0</v>
      </c>
      <c r="O358" s="54">
        <f>'Food and Meals'!AN65</f>
        <v>0</v>
      </c>
      <c r="P358" s="54">
        <f>'Food and Meals'!AO65</f>
        <v>0</v>
      </c>
      <c r="Q358" s="54">
        <f>'Food and Meals'!AP65</f>
        <v>0</v>
      </c>
      <c r="R358" s="54">
        <f>'Food and Meals'!AQ65</f>
        <v>0</v>
      </c>
      <c r="S358" s="54">
        <f>'Food and Meals'!AR65</f>
        <v>0</v>
      </c>
      <c r="T358" s="54">
        <f>'Food and Meals'!AS65</f>
        <v>0</v>
      </c>
      <c r="U358" s="54">
        <f>'Food and Meals'!AT65</f>
        <v>0</v>
      </c>
      <c r="V358" s="54">
        <f t="shared" si="6"/>
        <v>0</v>
      </c>
    </row>
    <row r="359" spans="1:22" x14ac:dyDescent="0.2">
      <c r="A359" s="46" t="str">
        <f>'Food and Meals'!AA66</f>
        <v>Budget</v>
      </c>
      <c r="B359" s="46" t="str">
        <f>'Food and Meals'!AB66</f>
        <v>7016-000000</v>
      </c>
      <c r="C359" s="46">
        <f>'Food and Meals'!AC66</f>
        <v>921</v>
      </c>
      <c r="D359" s="53" t="str">
        <f>'Food and Meals'!AD66</f>
        <v>035</v>
      </c>
      <c r="E359" s="53"/>
      <c r="H359" s="46">
        <f>'Food and Meals'!AG66</f>
        <v>110</v>
      </c>
      <c r="I359" s="46" t="str">
        <f>'Food and Meals'!AH66</f>
        <v>USD</v>
      </c>
      <c r="J359" s="54">
        <f>'Food and Meals'!AI66</f>
        <v>0</v>
      </c>
      <c r="K359" s="54">
        <f>'Food and Meals'!AJ66</f>
        <v>0</v>
      </c>
      <c r="L359" s="54">
        <f>'Food and Meals'!AK66</f>
        <v>0</v>
      </c>
      <c r="M359" s="54">
        <f>'Food and Meals'!AL66</f>
        <v>0</v>
      </c>
      <c r="N359" s="54">
        <f>'Food and Meals'!AM66</f>
        <v>0</v>
      </c>
      <c r="O359" s="54">
        <f>'Food and Meals'!AN66</f>
        <v>0</v>
      </c>
      <c r="P359" s="54">
        <f>'Food and Meals'!AO66</f>
        <v>0</v>
      </c>
      <c r="Q359" s="54">
        <f>'Food and Meals'!AP66</f>
        <v>0</v>
      </c>
      <c r="R359" s="54">
        <f>'Food and Meals'!AQ66</f>
        <v>0</v>
      </c>
      <c r="S359" s="54">
        <f>'Food and Meals'!AR66</f>
        <v>0</v>
      </c>
      <c r="T359" s="54">
        <f>'Food and Meals'!AS66</f>
        <v>0</v>
      </c>
      <c r="U359" s="54">
        <f>'Food and Meals'!AT66</f>
        <v>0</v>
      </c>
      <c r="V359" s="54">
        <f t="shared" si="6"/>
        <v>0</v>
      </c>
    </row>
    <row r="360" spans="1:22" x14ac:dyDescent="0.2">
      <c r="A360" s="46" t="str">
        <f>'Food and Meals'!AA70</f>
        <v>Budget</v>
      </c>
      <c r="B360" s="46" t="str">
        <f>'Food and Meals'!AB70</f>
        <v>7078-000000</v>
      </c>
      <c r="C360" s="46">
        <f>'Food and Meals'!AC70</f>
        <v>922</v>
      </c>
      <c r="D360" s="53" t="str">
        <f>'Food and Meals'!AD70</f>
        <v>035</v>
      </c>
      <c r="E360" s="53"/>
      <c r="H360" s="46">
        <f>'Food and Meals'!AG70</f>
        <v>110</v>
      </c>
      <c r="I360" s="46" t="str">
        <f>'Food and Meals'!AH70</f>
        <v>USD</v>
      </c>
      <c r="J360" s="54">
        <f>'Food and Meals'!AI70</f>
        <v>0</v>
      </c>
      <c r="K360" s="54">
        <f>'Food and Meals'!AJ70</f>
        <v>0</v>
      </c>
      <c r="L360" s="54">
        <f>'Food and Meals'!AK70</f>
        <v>0</v>
      </c>
      <c r="M360" s="54">
        <f>'Food and Meals'!AL70</f>
        <v>0</v>
      </c>
      <c r="N360" s="54">
        <f>'Food and Meals'!AM70</f>
        <v>0</v>
      </c>
      <c r="O360" s="54">
        <f>'Food and Meals'!AN70</f>
        <v>0</v>
      </c>
      <c r="P360" s="54">
        <f>'Food and Meals'!AO70</f>
        <v>0</v>
      </c>
      <c r="Q360" s="54">
        <f>'Food and Meals'!AP70</f>
        <v>0</v>
      </c>
      <c r="R360" s="54">
        <f>'Food and Meals'!AQ70</f>
        <v>0</v>
      </c>
      <c r="S360" s="54">
        <f>'Food and Meals'!AR70</f>
        <v>0</v>
      </c>
      <c r="T360" s="54">
        <f>'Food and Meals'!AS70</f>
        <v>0</v>
      </c>
      <c r="U360" s="54">
        <f>'Food and Meals'!AT70</f>
        <v>0</v>
      </c>
      <c r="V360" s="54">
        <f t="shared" si="6"/>
        <v>0</v>
      </c>
    </row>
    <row r="361" spans="1:22" x14ac:dyDescent="0.2">
      <c r="A361" s="46" t="str">
        <f>'Food and Meals'!AA71</f>
        <v>Budget</v>
      </c>
      <c r="B361" s="46" t="str">
        <f>'Food and Meals'!AB71</f>
        <v>7016-000000</v>
      </c>
      <c r="C361" s="46">
        <f>'Food and Meals'!AC71</f>
        <v>922</v>
      </c>
      <c r="D361" s="53" t="str">
        <f>'Food and Meals'!AD71</f>
        <v>035</v>
      </c>
      <c r="E361" s="53"/>
      <c r="H361" s="46">
        <f>'Food and Meals'!AG71</f>
        <v>110</v>
      </c>
      <c r="I361" s="46" t="str">
        <f>'Food and Meals'!AH71</f>
        <v>USD</v>
      </c>
      <c r="J361" s="54">
        <f>'Food and Meals'!AI71</f>
        <v>0</v>
      </c>
      <c r="K361" s="54">
        <f>'Food and Meals'!AJ71</f>
        <v>0</v>
      </c>
      <c r="L361" s="54">
        <f>'Food and Meals'!AK71</f>
        <v>0</v>
      </c>
      <c r="M361" s="54">
        <f>'Food and Meals'!AL71</f>
        <v>0</v>
      </c>
      <c r="N361" s="54">
        <f>'Food and Meals'!AM71</f>
        <v>2500</v>
      </c>
      <c r="O361" s="54">
        <f>'Food and Meals'!AN71</f>
        <v>0</v>
      </c>
      <c r="P361" s="54">
        <f>'Food and Meals'!AO71</f>
        <v>0</v>
      </c>
      <c r="Q361" s="54">
        <f>'Food and Meals'!AP71</f>
        <v>0</v>
      </c>
      <c r="R361" s="54">
        <f>'Food and Meals'!AQ71</f>
        <v>30</v>
      </c>
      <c r="S361" s="54">
        <f>'Food and Meals'!AR71</f>
        <v>30</v>
      </c>
      <c r="T361" s="54">
        <f>'Food and Meals'!AS71</f>
        <v>0</v>
      </c>
      <c r="U361" s="54">
        <f>'Food and Meals'!AT71</f>
        <v>0</v>
      </c>
      <c r="V361" s="54">
        <f t="shared" si="6"/>
        <v>2560</v>
      </c>
    </row>
    <row r="362" spans="1:22" x14ac:dyDescent="0.2">
      <c r="A362" s="46" t="str">
        <f>Travel!AA10</f>
        <v>Budget</v>
      </c>
      <c r="B362" s="46" t="str">
        <f>Travel!AB10</f>
        <v>7056-000000</v>
      </c>
      <c r="C362" s="46">
        <f>Travel!AC10</f>
        <v>951</v>
      </c>
      <c r="D362" s="53" t="str">
        <f>Travel!AD10</f>
        <v>035</v>
      </c>
      <c r="E362" s="53"/>
      <c r="H362" s="46">
        <f>Travel!AG10</f>
        <v>110</v>
      </c>
      <c r="I362" s="46" t="str">
        <f>Travel!AH10</f>
        <v>USD</v>
      </c>
      <c r="J362" s="54">
        <f>Travel!AI10</f>
        <v>0</v>
      </c>
      <c r="K362" s="54">
        <f>Travel!AJ10</f>
        <v>0</v>
      </c>
      <c r="L362" s="54">
        <f>Travel!AK10</f>
        <v>0</v>
      </c>
      <c r="M362" s="54">
        <f>Travel!AL10</f>
        <v>0</v>
      </c>
      <c r="N362" s="54">
        <f>Travel!AM10</f>
        <v>0</v>
      </c>
      <c r="O362" s="54">
        <f>Travel!AN10</f>
        <v>0</v>
      </c>
      <c r="P362" s="54">
        <f>Travel!AO10</f>
        <v>0</v>
      </c>
      <c r="Q362" s="54">
        <f>Travel!AP10</f>
        <v>0</v>
      </c>
      <c r="R362" s="54">
        <f>Travel!AQ10</f>
        <v>0</v>
      </c>
      <c r="S362" s="54">
        <f>Travel!AR10</f>
        <v>0</v>
      </c>
      <c r="T362" s="54">
        <f>Travel!AS10</f>
        <v>0</v>
      </c>
      <c r="U362" s="54">
        <f>Travel!AT10</f>
        <v>0</v>
      </c>
      <c r="V362" s="54">
        <f t="shared" si="6"/>
        <v>0</v>
      </c>
    </row>
    <row r="363" spans="1:22" x14ac:dyDescent="0.2">
      <c r="A363" s="46" t="str">
        <f>Travel!AA11</f>
        <v>Budget</v>
      </c>
      <c r="B363" s="46" t="str">
        <f>Travel!AB11</f>
        <v>7060-000000</v>
      </c>
      <c r="C363" s="46">
        <f>Travel!AC11</f>
        <v>951</v>
      </c>
      <c r="D363" s="53" t="str">
        <f>Travel!AD11</f>
        <v>035</v>
      </c>
      <c r="E363" s="53"/>
      <c r="H363" s="46">
        <f>Travel!AG11</f>
        <v>110</v>
      </c>
      <c r="I363" s="46" t="str">
        <f>Travel!AH11</f>
        <v>USD</v>
      </c>
      <c r="J363" s="54">
        <f>Travel!AI11</f>
        <v>0</v>
      </c>
      <c r="K363" s="54">
        <f>Travel!AJ11</f>
        <v>0</v>
      </c>
      <c r="L363" s="54">
        <f>Travel!AK11</f>
        <v>0</v>
      </c>
      <c r="M363" s="54">
        <f>Travel!AL11</f>
        <v>0</v>
      </c>
      <c r="N363" s="54">
        <f>Travel!AM11</f>
        <v>0</v>
      </c>
      <c r="O363" s="54">
        <f>Travel!AN11</f>
        <v>0</v>
      </c>
      <c r="P363" s="54">
        <f>Travel!AO11</f>
        <v>0</v>
      </c>
      <c r="Q363" s="54">
        <f>Travel!AP11</f>
        <v>0</v>
      </c>
      <c r="R363" s="54">
        <f>Travel!AQ11</f>
        <v>0</v>
      </c>
      <c r="S363" s="54">
        <f>Travel!AR11</f>
        <v>0</v>
      </c>
      <c r="T363" s="54">
        <f>Travel!AS11</f>
        <v>0</v>
      </c>
      <c r="U363" s="54">
        <f>Travel!AT11</f>
        <v>0</v>
      </c>
      <c r="V363" s="54">
        <f t="shared" si="6"/>
        <v>0</v>
      </c>
    </row>
    <row r="364" spans="1:22" x14ac:dyDescent="0.2">
      <c r="A364" s="46" t="str">
        <f>Travel!AA12</f>
        <v>Budget</v>
      </c>
      <c r="B364" s="46" t="str">
        <f>Travel!AB12</f>
        <v>7062-000000</v>
      </c>
      <c r="C364" s="46">
        <f>Travel!AC12</f>
        <v>951</v>
      </c>
      <c r="D364" s="53" t="str">
        <f>Travel!AD12</f>
        <v>035</v>
      </c>
      <c r="E364" s="53"/>
      <c r="H364" s="46">
        <f>Travel!AG12</f>
        <v>110</v>
      </c>
      <c r="I364" s="46" t="str">
        <f>Travel!AH12</f>
        <v>USD</v>
      </c>
      <c r="J364" s="54">
        <f>Travel!AI12</f>
        <v>0</v>
      </c>
      <c r="K364" s="54">
        <f>Travel!AJ12</f>
        <v>0</v>
      </c>
      <c r="L364" s="54">
        <f>Travel!AK12</f>
        <v>0</v>
      </c>
      <c r="M364" s="54">
        <f>Travel!AL12</f>
        <v>100</v>
      </c>
      <c r="N364" s="54">
        <f>Travel!AM12</f>
        <v>100</v>
      </c>
      <c r="O364" s="54">
        <f>Travel!AN12</f>
        <v>0</v>
      </c>
      <c r="P364" s="54">
        <f>Travel!AO12</f>
        <v>0</v>
      </c>
      <c r="Q364" s="54">
        <f>Travel!AP12</f>
        <v>100</v>
      </c>
      <c r="R364" s="54">
        <f>Travel!AQ12</f>
        <v>100</v>
      </c>
      <c r="S364" s="54">
        <f>Travel!AR12</f>
        <v>100</v>
      </c>
      <c r="T364" s="54">
        <f>Travel!AS12</f>
        <v>100</v>
      </c>
      <c r="U364" s="54">
        <f>Travel!AT12</f>
        <v>0</v>
      </c>
      <c r="V364" s="54">
        <f t="shared" si="6"/>
        <v>600</v>
      </c>
    </row>
    <row r="365" spans="1:22" x14ac:dyDescent="0.2">
      <c r="A365" s="46" t="str">
        <f>Travel!AA13</f>
        <v>Budget</v>
      </c>
      <c r="B365" s="46" t="str">
        <f>Travel!AB13</f>
        <v>7064-000000</v>
      </c>
      <c r="C365" s="46">
        <f>Travel!AC13</f>
        <v>951</v>
      </c>
      <c r="D365" s="53" t="str">
        <f>Travel!AD13</f>
        <v>035</v>
      </c>
      <c r="E365" s="53"/>
      <c r="H365" s="46">
        <f>Travel!AG13</f>
        <v>110</v>
      </c>
      <c r="I365" s="46" t="str">
        <f>Travel!AH13</f>
        <v>USD</v>
      </c>
      <c r="J365" s="54">
        <f>Travel!AI13</f>
        <v>0</v>
      </c>
      <c r="K365" s="54">
        <f>Travel!AJ13</f>
        <v>0</v>
      </c>
      <c r="L365" s="54">
        <f>Travel!AK13</f>
        <v>0</v>
      </c>
      <c r="M365" s="54">
        <f>Travel!AL13</f>
        <v>0</v>
      </c>
      <c r="N365" s="54">
        <f>Travel!AM13</f>
        <v>0</v>
      </c>
      <c r="O365" s="54">
        <f>Travel!AN13</f>
        <v>0</v>
      </c>
      <c r="P365" s="54">
        <f>Travel!AO13</f>
        <v>0</v>
      </c>
      <c r="Q365" s="54">
        <f>Travel!AP13</f>
        <v>0</v>
      </c>
      <c r="R365" s="54">
        <f>Travel!AQ13</f>
        <v>0</v>
      </c>
      <c r="S365" s="54">
        <f>Travel!AR13</f>
        <v>0</v>
      </c>
      <c r="T365" s="54">
        <f>Travel!AS13</f>
        <v>0</v>
      </c>
      <c r="U365" s="54">
        <f>Travel!AT13</f>
        <v>0</v>
      </c>
      <c r="V365" s="54">
        <f t="shared" si="6"/>
        <v>0</v>
      </c>
    </row>
    <row r="366" spans="1:22" x14ac:dyDescent="0.2">
      <c r="A366" s="46" t="str">
        <f>Travel!AA14</f>
        <v>Budget</v>
      </c>
      <c r="B366" s="46" t="str">
        <f>Travel!AB14</f>
        <v>7066-000000</v>
      </c>
      <c r="C366" s="46">
        <f>Travel!AC14</f>
        <v>951</v>
      </c>
      <c r="D366" s="53" t="str">
        <f>Travel!AD14</f>
        <v>035</v>
      </c>
      <c r="E366" s="53"/>
      <c r="H366" s="46">
        <f>Travel!AG14</f>
        <v>110</v>
      </c>
      <c r="I366" s="46" t="str">
        <f>Travel!AH14</f>
        <v>USD</v>
      </c>
      <c r="J366" s="54">
        <f>Travel!AI14</f>
        <v>0</v>
      </c>
      <c r="K366" s="54">
        <f>Travel!AJ14</f>
        <v>0</v>
      </c>
      <c r="L366" s="54">
        <f>Travel!AK14</f>
        <v>0</v>
      </c>
      <c r="M366" s="54">
        <f>Travel!AL14</f>
        <v>0</v>
      </c>
      <c r="N366" s="54">
        <f>Travel!AM14</f>
        <v>0</v>
      </c>
      <c r="O366" s="54">
        <f>Travel!AN14</f>
        <v>0</v>
      </c>
      <c r="P366" s="54">
        <f>Travel!AO14</f>
        <v>0</v>
      </c>
      <c r="Q366" s="54">
        <f>Travel!AP14</f>
        <v>0</v>
      </c>
      <c r="R366" s="54">
        <f>Travel!AQ14</f>
        <v>0</v>
      </c>
      <c r="S366" s="54">
        <f>Travel!AR14</f>
        <v>0</v>
      </c>
      <c r="T366" s="54">
        <f>Travel!AS14</f>
        <v>0</v>
      </c>
      <c r="U366" s="54">
        <f>Travel!AT14</f>
        <v>0</v>
      </c>
      <c r="V366" s="54">
        <f t="shared" si="6"/>
        <v>0</v>
      </c>
    </row>
    <row r="367" spans="1:22" x14ac:dyDescent="0.2">
      <c r="A367" s="46" t="str">
        <f>Travel!AA15</f>
        <v>Budget</v>
      </c>
      <c r="B367" s="46" t="str">
        <f>Travel!AB15</f>
        <v>7068-000000</v>
      </c>
      <c r="C367" s="46">
        <f>Travel!AC15</f>
        <v>951</v>
      </c>
      <c r="D367" s="53" t="str">
        <f>Travel!AD15</f>
        <v>035</v>
      </c>
      <c r="E367" s="53"/>
      <c r="H367" s="46">
        <f>Travel!AG15</f>
        <v>110</v>
      </c>
      <c r="I367" s="46" t="str">
        <f>Travel!AH15</f>
        <v>USD</v>
      </c>
      <c r="J367" s="54">
        <f>Travel!AI15</f>
        <v>0</v>
      </c>
      <c r="K367" s="54">
        <f>Travel!AJ15</f>
        <v>0</v>
      </c>
      <c r="L367" s="54">
        <f>Travel!AK15</f>
        <v>0</v>
      </c>
      <c r="M367" s="54">
        <f>Travel!AL15</f>
        <v>0</v>
      </c>
      <c r="N367" s="54">
        <f>Travel!AM15</f>
        <v>0</v>
      </c>
      <c r="O367" s="54">
        <f>Travel!AN15</f>
        <v>0</v>
      </c>
      <c r="P367" s="54">
        <f>Travel!AO15</f>
        <v>0</v>
      </c>
      <c r="Q367" s="54">
        <f>Travel!AP15</f>
        <v>0</v>
      </c>
      <c r="R367" s="54">
        <f>Travel!AQ15</f>
        <v>0</v>
      </c>
      <c r="S367" s="54">
        <f>Travel!AR15</f>
        <v>0</v>
      </c>
      <c r="T367" s="54">
        <f>Travel!AS15</f>
        <v>0</v>
      </c>
      <c r="U367" s="54">
        <f>Travel!AT15</f>
        <v>0</v>
      </c>
      <c r="V367" s="54">
        <f t="shared" si="6"/>
        <v>0</v>
      </c>
    </row>
    <row r="368" spans="1:22" x14ac:dyDescent="0.2">
      <c r="A368" s="46" t="str">
        <f>Travel!AA19</f>
        <v>Budget</v>
      </c>
      <c r="B368" s="46" t="str">
        <f>Travel!AB19</f>
        <v>7056-000000</v>
      </c>
      <c r="C368" s="46">
        <f>Travel!AC19</f>
        <v>952</v>
      </c>
      <c r="D368" s="53" t="str">
        <f>Travel!AD19</f>
        <v>035</v>
      </c>
      <c r="E368" s="53"/>
      <c r="H368" s="46">
        <f>Travel!AG19</f>
        <v>110</v>
      </c>
      <c r="I368" s="46" t="str">
        <f>Travel!AH19</f>
        <v>USD</v>
      </c>
      <c r="J368" s="54">
        <f>Travel!AI19</f>
        <v>0</v>
      </c>
      <c r="K368" s="54">
        <f>Travel!AJ19</f>
        <v>0</v>
      </c>
      <c r="L368" s="54">
        <f>Travel!AK19</f>
        <v>0</v>
      </c>
      <c r="M368" s="54">
        <f>Travel!AL19</f>
        <v>0</v>
      </c>
      <c r="N368" s="54">
        <f>Travel!AM19</f>
        <v>0</v>
      </c>
      <c r="O368" s="54">
        <f>Travel!AN19</f>
        <v>0</v>
      </c>
      <c r="P368" s="54">
        <f>Travel!AO19</f>
        <v>0</v>
      </c>
      <c r="Q368" s="54">
        <f>Travel!AP19</f>
        <v>0</v>
      </c>
      <c r="R368" s="54">
        <f>Travel!AQ19</f>
        <v>0</v>
      </c>
      <c r="S368" s="54">
        <f>Travel!AR19</f>
        <v>0</v>
      </c>
      <c r="T368" s="54">
        <f>Travel!AS19</f>
        <v>0</v>
      </c>
      <c r="U368" s="54">
        <f>Travel!AT19</f>
        <v>0</v>
      </c>
      <c r="V368" s="54">
        <f t="shared" si="6"/>
        <v>0</v>
      </c>
    </row>
    <row r="369" spans="1:22" x14ac:dyDescent="0.2">
      <c r="A369" s="46" t="str">
        <f>Travel!AA20</f>
        <v>Budget</v>
      </c>
      <c r="B369" s="46" t="str">
        <f>Travel!AB20</f>
        <v>7060-000000</v>
      </c>
      <c r="C369" s="46">
        <f>Travel!AC20</f>
        <v>952</v>
      </c>
      <c r="D369" s="53" t="str">
        <f>Travel!AD20</f>
        <v>035</v>
      </c>
      <c r="E369" s="53"/>
      <c r="H369" s="46">
        <f>Travel!AG20</f>
        <v>110</v>
      </c>
      <c r="I369" s="46" t="str">
        <f>Travel!AH20</f>
        <v>USD</v>
      </c>
      <c r="J369" s="54">
        <f>Travel!AI20</f>
        <v>0</v>
      </c>
      <c r="K369" s="54">
        <f>Travel!AJ20</f>
        <v>0</v>
      </c>
      <c r="L369" s="54">
        <f>Travel!AK20</f>
        <v>0</v>
      </c>
      <c r="M369" s="54">
        <f>Travel!AL20</f>
        <v>0</v>
      </c>
      <c r="N369" s="54">
        <f>Travel!AM20</f>
        <v>0</v>
      </c>
      <c r="O369" s="54">
        <f>Travel!AN20</f>
        <v>0</v>
      </c>
      <c r="P369" s="54">
        <f>Travel!AO20</f>
        <v>0</v>
      </c>
      <c r="Q369" s="54">
        <f>Travel!AP20</f>
        <v>0</v>
      </c>
      <c r="R369" s="54">
        <f>Travel!AQ20</f>
        <v>0</v>
      </c>
      <c r="S369" s="54">
        <f>Travel!AR20</f>
        <v>0</v>
      </c>
      <c r="T369" s="54">
        <f>Travel!AS20</f>
        <v>0</v>
      </c>
      <c r="U369" s="54">
        <f>Travel!AT20</f>
        <v>0</v>
      </c>
      <c r="V369" s="54">
        <f t="shared" si="6"/>
        <v>0</v>
      </c>
    </row>
    <row r="370" spans="1:22" x14ac:dyDescent="0.2">
      <c r="A370" s="46" t="str">
        <f>Travel!AA21</f>
        <v>Budget</v>
      </c>
      <c r="B370" s="46" t="str">
        <f>Travel!AB21</f>
        <v>7062-000000</v>
      </c>
      <c r="C370" s="46">
        <f>Travel!AC21</f>
        <v>952</v>
      </c>
      <c r="D370" s="53" t="str">
        <f>Travel!AD21</f>
        <v>035</v>
      </c>
      <c r="E370" s="53"/>
      <c r="H370" s="46">
        <f>Travel!AG21</f>
        <v>110</v>
      </c>
      <c r="I370" s="46" t="str">
        <f>Travel!AH21</f>
        <v>USD</v>
      </c>
      <c r="J370" s="54">
        <f>Travel!AI21</f>
        <v>0</v>
      </c>
      <c r="K370" s="54">
        <f>Travel!AJ21</f>
        <v>0</v>
      </c>
      <c r="L370" s="54">
        <f>Travel!AK21</f>
        <v>0</v>
      </c>
      <c r="M370" s="54">
        <f>Travel!AL21</f>
        <v>100</v>
      </c>
      <c r="N370" s="54">
        <f>Travel!AM21</f>
        <v>100</v>
      </c>
      <c r="O370" s="54">
        <f>Travel!AN21</f>
        <v>0</v>
      </c>
      <c r="P370" s="54">
        <f>Travel!AO21</f>
        <v>0</v>
      </c>
      <c r="Q370" s="54">
        <f>Travel!AP21</f>
        <v>125</v>
      </c>
      <c r="R370" s="54">
        <f>Travel!AQ21</f>
        <v>125</v>
      </c>
      <c r="S370" s="54">
        <f>Travel!AR21</f>
        <v>125</v>
      </c>
      <c r="T370" s="54">
        <f>Travel!AS21</f>
        <v>125</v>
      </c>
      <c r="U370" s="54">
        <f>Travel!AT21</f>
        <v>125</v>
      </c>
      <c r="V370" s="54">
        <f t="shared" si="6"/>
        <v>825</v>
      </c>
    </row>
    <row r="371" spans="1:22" x14ac:dyDescent="0.2">
      <c r="A371" s="46" t="str">
        <f>Travel!AA22</f>
        <v>Budget</v>
      </c>
      <c r="B371" s="46" t="str">
        <f>Travel!AB22</f>
        <v>7064-000000</v>
      </c>
      <c r="C371" s="46">
        <f>Travel!AC22</f>
        <v>952</v>
      </c>
      <c r="D371" s="53" t="str">
        <f>Travel!AD22</f>
        <v>035</v>
      </c>
      <c r="E371" s="53"/>
      <c r="H371" s="46">
        <f>Travel!AG22</f>
        <v>110</v>
      </c>
      <c r="I371" s="46" t="str">
        <f>Travel!AH22</f>
        <v>USD</v>
      </c>
      <c r="J371" s="54">
        <f>Travel!AI22</f>
        <v>0</v>
      </c>
      <c r="K371" s="54">
        <f>Travel!AJ22</f>
        <v>0</v>
      </c>
      <c r="L371" s="54">
        <f>Travel!AK22</f>
        <v>0</v>
      </c>
      <c r="M371" s="54">
        <f>Travel!AL22</f>
        <v>0</v>
      </c>
      <c r="N371" s="54">
        <f>Travel!AM22</f>
        <v>0</v>
      </c>
      <c r="O371" s="54">
        <f>Travel!AN22</f>
        <v>0</v>
      </c>
      <c r="P371" s="54">
        <f>Travel!AO22</f>
        <v>0</v>
      </c>
      <c r="Q371" s="54">
        <f>Travel!AP22</f>
        <v>0</v>
      </c>
      <c r="R371" s="54">
        <f>Travel!AQ22</f>
        <v>0</v>
      </c>
      <c r="S371" s="54">
        <f>Travel!AR22</f>
        <v>0</v>
      </c>
      <c r="T371" s="54">
        <f>Travel!AS22</f>
        <v>0</v>
      </c>
      <c r="U371" s="54">
        <f>Travel!AT22</f>
        <v>0</v>
      </c>
      <c r="V371" s="54">
        <f t="shared" si="6"/>
        <v>0</v>
      </c>
    </row>
    <row r="372" spans="1:22" x14ac:dyDescent="0.2">
      <c r="A372" s="46" t="str">
        <f>Travel!AA23</f>
        <v>Budget</v>
      </c>
      <c r="B372" s="46" t="str">
        <f>Travel!AB23</f>
        <v>7066-000000</v>
      </c>
      <c r="C372" s="46">
        <f>Travel!AC23</f>
        <v>952</v>
      </c>
      <c r="D372" s="53" t="str">
        <f>Travel!AD23</f>
        <v>035</v>
      </c>
      <c r="E372" s="53"/>
      <c r="H372" s="46">
        <f>Travel!AG23</f>
        <v>110</v>
      </c>
      <c r="I372" s="46" t="str">
        <f>Travel!AH23</f>
        <v>USD</v>
      </c>
      <c r="J372" s="54">
        <f>Travel!AI23</f>
        <v>0</v>
      </c>
      <c r="K372" s="54">
        <f>Travel!AJ23</f>
        <v>0</v>
      </c>
      <c r="L372" s="54">
        <f>Travel!AK23</f>
        <v>0</v>
      </c>
      <c r="M372" s="54">
        <f>Travel!AL23</f>
        <v>0</v>
      </c>
      <c r="N372" s="54">
        <f>Travel!AM23</f>
        <v>0</v>
      </c>
      <c r="O372" s="54">
        <f>Travel!AN23</f>
        <v>0</v>
      </c>
      <c r="P372" s="54">
        <f>Travel!AO23</f>
        <v>0</v>
      </c>
      <c r="Q372" s="54">
        <f>Travel!AP23</f>
        <v>0</v>
      </c>
      <c r="R372" s="54">
        <f>Travel!AQ23</f>
        <v>0</v>
      </c>
      <c r="S372" s="54">
        <f>Travel!AR23</f>
        <v>0</v>
      </c>
      <c r="T372" s="54">
        <f>Travel!AS23</f>
        <v>0</v>
      </c>
      <c r="U372" s="54">
        <f>Travel!AT23</f>
        <v>0</v>
      </c>
      <c r="V372" s="54">
        <f t="shared" si="6"/>
        <v>0</v>
      </c>
    </row>
    <row r="373" spans="1:22" x14ac:dyDescent="0.2">
      <c r="A373" s="46" t="str">
        <f>Travel!AA24</f>
        <v>Budget</v>
      </c>
      <c r="B373" s="46" t="str">
        <f>Travel!AB24</f>
        <v>7068-000000</v>
      </c>
      <c r="C373" s="46">
        <f>Travel!AC24</f>
        <v>952</v>
      </c>
      <c r="D373" s="53" t="str">
        <f>Travel!AD24</f>
        <v>035</v>
      </c>
      <c r="E373" s="53"/>
      <c r="H373" s="46">
        <f>Travel!AG24</f>
        <v>110</v>
      </c>
      <c r="I373" s="46" t="str">
        <f>Travel!AH24</f>
        <v>USD</v>
      </c>
      <c r="J373" s="54">
        <f>Travel!AI24</f>
        <v>0</v>
      </c>
      <c r="K373" s="54">
        <f>Travel!AJ24</f>
        <v>0</v>
      </c>
      <c r="L373" s="54">
        <f>Travel!AK24</f>
        <v>0</v>
      </c>
      <c r="M373" s="54">
        <f>Travel!AL24</f>
        <v>0</v>
      </c>
      <c r="N373" s="54">
        <f>Travel!AM24</f>
        <v>0</v>
      </c>
      <c r="O373" s="54">
        <f>Travel!AN24</f>
        <v>0</v>
      </c>
      <c r="P373" s="54">
        <f>Travel!AO24</f>
        <v>0</v>
      </c>
      <c r="Q373" s="54">
        <f>Travel!AP24</f>
        <v>0</v>
      </c>
      <c r="R373" s="54">
        <f>Travel!AQ24</f>
        <v>0</v>
      </c>
      <c r="S373" s="54">
        <f>Travel!AR24</f>
        <v>0</v>
      </c>
      <c r="T373" s="54">
        <f>Travel!AS24</f>
        <v>0</v>
      </c>
      <c r="U373" s="54">
        <f>Travel!AT24</f>
        <v>0</v>
      </c>
      <c r="V373" s="54">
        <f t="shared" si="6"/>
        <v>0</v>
      </c>
    </row>
    <row r="374" spans="1:22" x14ac:dyDescent="0.2">
      <c r="A374" s="46" t="str">
        <f>Travel!AA28</f>
        <v>Budget</v>
      </c>
      <c r="B374" s="46" t="str">
        <f>Travel!AB28</f>
        <v>7056-000000</v>
      </c>
      <c r="C374" s="46">
        <f>Travel!AC28</f>
        <v>953</v>
      </c>
      <c r="D374" s="53" t="str">
        <f>Travel!AD28</f>
        <v>035</v>
      </c>
      <c r="E374" s="53"/>
      <c r="H374" s="46">
        <f>Travel!AG28</f>
        <v>110</v>
      </c>
      <c r="I374" s="46" t="str">
        <f>Travel!AH28</f>
        <v>USD</v>
      </c>
      <c r="J374" s="54">
        <f>Travel!AI28</f>
        <v>0</v>
      </c>
      <c r="K374" s="54">
        <f>Travel!AJ28</f>
        <v>0</v>
      </c>
      <c r="L374" s="54">
        <f>Travel!AK28</f>
        <v>0</v>
      </c>
      <c r="M374" s="54">
        <f>Travel!AL28</f>
        <v>0</v>
      </c>
      <c r="N374" s="54">
        <f>Travel!AM28</f>
        <v>0</v>
      </c>
      <c r="O374" s="54">
        <f>Travel!AN28</f>
        <v>0</v>
      </c>
      <c r="P374" s="54">
        <f>Travel!AO28</f>
        <v>0</v>
      </c>
      <c r="Q374" s="54">
        <f>Travel!AP28</f>
        <v>0</v>
      </c>
      <c r="R374" s="54">
        <f>Travel!AQ28</f>
        <v>0</v>
      </c>
      <c r="S374" s="54">
        <f>Travel!AR28</f>
        <v>0</v>
      </c>
      <c r="T374" s="54">
        <f>Travel!AS28</f>
        <v>0</v>
      </c>
      <c r="U374" s="54">
        <f>Travel!AT28</f>
        <v>0</v>
      </c>
      <c r="V374" s="54">
        <f t="shared" si="6"/>
        <v>0</v>
      </c>
    </row>
    <row r="375" spans="1:22" x14ac:dyDescent="0.2">
      <c r="A375" s="46" t="str">
        <f>Travel!AA29</f>
        <v>Budget</v>
      </c>
      <c r="B375" s="46" t="str">
        <f>Travel!AB29</f>
        <v>7060-000000</v>
      </c>
      <c r="C375" s="46">
        <f>Travel!AC29</f>
        <v>953</v>
      </c>
      <c r="D375" s="53" t="str">
        <f>Travel!AD29</f>
        <v>035</v>
      </c>
      <c r="E375" s="53"/>
      <c r="H375" s="46">
        <f>Travel!AG29</f>
        <v>110</v>
      </c>
      <c r="I375" s="46" t="str">
        <f>Travel!AH29</f>
        <v>USD</v>
      </c>
      <c r="J375" s="54">
        <f>Travel!AI29</f>
        <v>0</v>
      </c>
      <c r="K375" s="54">
        <f>Travel!AJ29</f>
        <v>0</v>
      </c>
      <c r="L375" s="54">
        <f>Travel!AK29</f>
        <v>0</v>
      </c>
      <c r="M375" s="54">
        <f>Travel!AL29</f>
        <v>0</v>
      </c>
      <c r="N375" s="54">
        <f>Travel!AM29</f>
        <v>0</v>
      </c>
      <c r="O375" s="54">
        <f>Travel!AN29</f>
        <v>0</v>
      </c>
      <c r="P375" s="54">
        <f>Travel!AO29</f>
        <v>0</v>
      </c>
      <c r="Q375" s="54">
        <f>Travel!AP29</f>
        <v>0</v>
      </c>
      <c r="R375" s="54">
        <f>Travel!AQ29</f>
        <v>0</v>
      </c>
      <c r="S375" s="54">
        <f>Travel!AR29</f>
        <v>0</v>
      </c>
      <c r="T375" s="54">
        <f>Travel!AS29</f>
        <v>0</v>
      </c>
      <c r="U375" s="54">
        <f>Travel!AT29</f>
        <v>0</v>
      </c>
      <c r="V375" s="54">
        <f t="shared" si="6"/>
        <v>0</v>
      </c>
    </row>
    <row r="376" spans="1:22" x14ac:dyDescent="0.2">
      <c r="A376" s="46" t="str">
        <f>Travel!AA30</f>
        <v>Budget</v>
      </c>
      <c r="B376" s="46" t="str">
        <f>Travel!AB30</f>
        <v>7062-000000</v>
      </c>
      <c r="C376" s="46">
        <f>Travel!AC30</f>
        <v>953</v>
      </c>
      <c r="D376" s="53" t="str">
        <f>Travel!AD30</f>
        <v>035</v>
      </c>
      <c r="E376" s="53"/>
      <c r="H376" s="46">
        <f>Travel!AG30</f>
        <v>110</v>
      </c>
      <c r="I376" s="46" t="str">
        <f>Travel!AH30</f>
        <v>USD</v>
      </c>
      <c r="J376" s="54">
        <f>Travel!AI30</f>
        <v>0</v>
      </c>
      <c r="K376" s="54">
        <f>Travel!AJ30</f>
        <v>0</v>
      </c>
      <c r="L376" s="54">
        <f>Travel!AK30</f>
        <v>0</v>
      </c>
      <c r="M376" s="54">
        <f>Travel!AL30</f>
        <v>0</v>
      </c>
      <c r="N376" s="54">
        <f>Travel!AM30</f>
        <v>0</v>
      </c>
      <c r="O376" s="54">
        <f>Travel!AN30</f>
        <v>0</v>
      </c>
      <c r="P376" s="54">
        <f>Travel!AO30</f>
        <v>0</v>
      </c>
      <c r="Q376" s="54">
        <f>Travel!AP30</f>
        <v>100</v>
      </c>
      <c r="R376" s="54">
        <f>Travel!AQ30</f>
        <v>100</v>
      </c>
      <c r="S376" s="54">
        <f>Travel!AR30</f>
        <v>100</v>
      </c>
      <c r="T376" s="54">
        <f>Travel!AS30</f>
        <v>100</v>
      </c>
      <c r="U376" s="54">
        <f>Travel!AT30</f>
        <v>0</v>
      </c>
      <c r="V376" s="54">
        <f t="shared" si="6"/>
        <v>400</v>
      </c>
    </row>
    <row r="377" spans="1:22" x14ac:dyDescent="0.2">
      <c r="A377" s="46" t="str">
        <f>Travel!AA31</f>
        <v>Budget</v>
      </c>
      <c r="B377" s="46" t="str">
        <f>Travel!AB31</f>
        <v>7064-000000</v>
      </c>
      <c r="C377" s="46">
        <f>Travel!AC31</f>
        <v>953</v>
      </c>
      <c r="D377" s="53" t="str">
        <f>Travel!AD31</f>
        <v>035</v>
      </c>
      <c r="E377" s="53"/>
      <c r="H377" s="46">
        <f>Travel!AG31</f>
        <v>110</v>
      </c>
      <c r="I377" s="46" t="str">
        <f>Travel!AH31</f>
        <v>USD</v>
      </c>
      <c r="J377" s="54">
        <f>Travel!AI31</f>
        <v>0</v>
      </c>
      <c r="K377" s="54">
        <f>Travel!AJ31</f>
        <v>0</v>
      </c>
      <c r="L377" s="54">
        <f>Travel!AK31</f>
        <v>0</v>
      </c>
      <c r="M377" s="54">
        <f>Travel!AL31</f>
        <v>0</v>
      </c>
      <c r="N377" s="54">
        <f>Travel!AM31</f>
        <v>0</v>
      </c>
      <c r="O377" s="54">
        <f>Travel!AN31</f>
        <v>0</v>
      </c>
      <c r="P377" s="54">
        <f>Travel!AO31</f>
        <v>0</v>
      </c>
      <c r="Q377" s="54">
        <f>Travel!AP31</f>
        <v>0</v>
      </c>
      <c r="R377" s="54">
        <f>Travel!AQ31</f>
        <v>0</v>
      </c>
      <c r="S377" s="54">
        <f>Travel!AR31</f>
        <v>0</v>
      </c>
      <c r="T377" s="54">
        <f>Travel!AS31</f>
        <v>0</v>
      </c>
      <c r="U377" s="54">
        <f>Travel!AT31</f>
        <v>0</v>
      </c>
      <c r="V377" s="54">
        <f t="shared" si="6"/>
        <v>0</v>
      </c>
    </row>
    <row r="378" spans="1:22" x14ac:dyDescent="0.2">
      <c r="A378" s="46" t="str">
        <f>Travel!AA32</f>
        <v>Budget</v>
      </c>
      <c r="B378" s="46" t="str">
        <f>Travel!AB32</f>
        <v>7066-000000</v>
      </c>
      <c r="C378" s="46">
        <f>Travel!AC32</f>
        <v>953</v>
      </c>
      <c r="D378" s="53" t="str">
        <f>Travel!AD32</f>
        <v>035</v>
      </c>
      <c r="E378" s="53"/>
      <c r="H378" s="46">
        <f>Travel!AG32</f>
        <v>110</v>
      </c>
      <c r="I378" s="46" t="str">
        <f>Travel!AH32</f>
        <v>USD</v>
      </c>
      <c r="J378" s="54">
        <f>Travel!AI32</f>
        <v>0</v>
      </c>
      <c r="K378" s="54">
        <f>Travel!AJ32</f>
        <v>0</v>
      </c>
      <c r="L378" s="54">
        <f>Travel!AK32</f>
        <v>0</v>
      </c>
      <c r="M378" s="54">
        <f>Travel!AL32</f>
        <v>0</v>
      </c>
      <c r="N378" s="54">
        <f>Travel!AM32</f>
        <v>0</v>
      </c>
      <c r="O378" s="54">
        <f>Travel!AN32</f>
        <v>0</v>
      </c>
      <c r="P378" s="54">
        <f>Travel!AO32</f>
        <v>0</v>
      </c>
      <c r="Q378" s="54">
        <f>Travel!AP32</f>
        <v>0</v>
      </c>
      <c r="R378" s="54">
        <f>Travel!AQ32</f>
        <v>0</v>
      </c>
      <c r="S378" s="54">
        <f>Travel!AR32</f>
        <v>0</v>
      </c>
      <c r="T378" s="54">
        <f>Travel!AS32</f>
        <v>0</v>
      </c>
      <c r="U378" s="54">
        <f>Travel!AT32</f>
        <v>0</v>
      </c>
      <c r="V378" s="54">
        <f t="shared" si="6"/>
        <v>0</v>
      </c>
    </row>
    <row r="379" spans="1:22" x14ac:dyDescent="0.2">
      <c r="A379" s="46" t="str">
        <f>Travel!AA33</f>
        <v>Budget</v>
      </c>
      <c r="B379" s="46" t="str">
        <f>Travel!AB33</f>
        <v>7068-000000</v>
      </c>
      <c r="C379" s="46">
        <f>Travel!AC33</f>
        <v>953</v>
      </c>
      <c r="D379" s="53" t="str">
        <f>Travel!AD33</f>
        <v>035</v>
      </c>
      <c r="E379" s="53"/>
      <c r="H379" s="46">
        <f>Travel!AG33</f>
        <v>110</v>
      </c>
      <c r="I379" s="46" t="str">
        <f>Travel!AH33</f>
        <v>USD</v>
      </c>
      <c r="J379" s="54">
        <f>Travel!AI33</f>
        <v>0</v>
      </c>
      <c r="K379" s="54">
        <f>Travel!AJ33</f>
        <v>0</v>
      </c>
      <c r="L379" s="54">
        <f>Travel!AK33</f>
        <v>0</v>
      </c>
      <c r="M379" s="54">
        <f>Travel!AL33</f>
        <v>0</v>
      </c>
      <c r="N379" s="54">
        <f>Travel!AM33</f>
        <v>0</v>
      </c>
      <c r="O379" s="54">
        <f>Travel!AN33</f>
        <v>0</v>
      </c>
      <c r="P379" s="54">
        <f>Travel!AO33</f>
        <v>0</v>
      </c>
      <c r="Q379" s="54">
        <f>Travel!AP33</f>
        <v>0</v>
      </c>
      <c r="R379" s="54">
        <f>Travel!AQ33</f>
        <v>0</v>
      </c>
      <c r="S379" s="54">
        <f>Travel!AR33</f>
        <v>0</v>
      </c>
      <c r="T379" s="54">
        <f>Travel!AS33</f>
        <v>0</v>
      </c>
      <c r="U379" s="54">
        <f>Travel!AT33</f>
        <v>0</v>
      </c>
      <c r="V379" s="54">
        <f t="shared" si="6"/>
        <v>0</v>
      </c>
    </row>
    <row r="380" spans="1:22" x14ac:dyDescent="0.2">
      <c r="A380" s="46" t="str">
        <f>Travel!AA37</f>
        <v>Budget</v>
      </c>
      <c r="B380" s="46" t="str">
        <f>Travel!AB37</f>
        <v>7060-000000</v>
      </c>
      <c r="C380" s="46">
        <f>Travel!AC37</f>
        <v>954</v>
      </c>
      <c r="D380" s="53" t="str">
        <f>Travel!AD37</f>
        <v>035</v>
      </c>
      <c r="E380" s="53"/>
      <c r="H380" s="46">
        <f>Travel!AG37</f>
        <v>110</v>
      </c>
      <c r="I380" s="46" t="str">
        <f>Travel!AH37</f>
        <v>USD</v>
      </c>
      <c r="J380" s="54">
        <f>Travel!AI37</f>
        <v>0</v>
      </c>
      <c r="K380" s="54">
        <f>Travel!AJ37</f>
        <v>0</v>
      </c>
      <c r="L380" s="54">
        <f>Travel!AK37</f>
        <v>0</v>
      </c>
      <c r="M380" s="54">
        <f>Travel!AL37</f>
        <v>0</v>
      </c>
      <c r="N380" s="54">
        <f>Travel!AM37</f>
        <v>0</v>
      </c>
      <c r="O380" s="54">
        <f>Travel!AN37</f>
        <v>0</v>
      </c>
      <c r="P380" s="54">
        <f>Travel!AO37</f>
        <v>0</v>
      </c>
      <c r="Q380" s="54">
        <f>Travel!AP37</f>
        <v>0</v>
      </c>
      <c r="R380" s="54">
        <f>Travel!AQ37</f>
        <v>0</v>
      </c>
      <c r="S380" s="54">
        <f>Travel!AR37</f>
        <v>0</v>
      </c>
      <c r="T380" s="54">
        <f>Travel!AS37</f>
        <v>0</v>
      </c>
      <c r="U380" s="54">
        <f>Travel!AT37</f>
        <v>0</v>
      </c>
      <c r="V380" s="54">
        <f t="shared" si="6"/>
        <v>0</v>
      </c>
    </row>
    <row r="381" spans="1:22" x14ac:dyDescent="0.2">
      <c r="A381" s="46" t="str">
        <f>Travel!AA38</f>
        <v>Budget</v>
      </c>
      <c r="B381" s="46" t="str">
        <f>Travel!AB38</f>
        <v>7062-000000</v>
      </c>
      <c r="C381" s="46">
        <f>Travel!AC38</f>
        <v>954</v>
      </c>
      <c r="D381" s="53" t="str">
        <f>Travel!AD38</f>
        <v>035</v>
      </c>
      <c r="E381" s="53"/>
      <c r="H381" s="46">
        <f>Travel!AG38</f>
        <v>110</v>
      </c>
      <c r="I381" s="46" t="str">
        <f>Travel!AH38</f>
        <v>USD</v>
      </c>
      <c r="J381" s="54">
        <f>Travel!AI38</f>
        <v>0</v>
      </c>
      <c r="K381" s="54">
        <f>Travel!AJ38</f>
        <v>0</v>
      </c>
      <c r="L381" s="54">
        <f>Travel!AK38</f>
        <v>0</v>
      </c>
      <c r="M381" s="54">
        <f>Travel!AL38</f>
        <v>0</v>
      </c>
      <c r="N381" s="54">
        <f>Travel!AM38</f>
        <v>0</v>
      </c>
      <c r="O381" s="54">
        <f>Travel!AN38</f>
        <v>0</v>
      </c>
      <c r="P381" s="54">
        <f>Travel!AO38</f>
        <v>0</v>
      </c>
      <c r="Q381" s="54">
        <f>Travel!AP38</f>
        <v>0</v>
      </c>
      <c r="R381" s="54">
        <f>Travel!AQ38</f>
        <v>0</v>
      </c>
      <c r="S381" s="54">
        <f>Travel!AR38</f>
        <v>0</v>
      </c>
      <c r="T381" s="54">
        <f>Travel!AS38</f>
        <v>0</v>
      </c>
      <c r="U381" s="54">
        <f>Travel!AT38</f>
        <v>0</v>
      </c>
      <c r="V381" s="54">
        <f t="shared" si="6"/>
        <v>0</v>
      </c>
    </row>
    <row r="382" spans="1:22" x14ac:dyDescent="0.2">
      <c r="A382" s="46" t="str">
        <f>Travel!AA39</f>
        <v>Budget</v>
      </c>
      <c r="B382" s="46" t="str">
        <f>Travel!AB39</f>
        <v>7064-000000</v>
      </c>
      <c r="C382" s="46">
        <f>Travel!AC39</f>
        <v>954</v>
      </c>
      <c r="D382" s="53" t="str">
        <f>Travel!AD39</f>
        <v>035</v>
      </c>
      <c r="E382" s="53"/>
      <c r="H382" s="46">
        <f>Travel!AG39</f>
        <v>110</v>
      </c>
      <c r="I382" s="46" t="str">
        <f>Travel!AH39</f>
        <v>USD</v>
      </c>
      <c r="J382" s="54">
        <f>Travel!AI39</f>
        <v>0</v>
      </c>
      <c r="K382" s="54">
        <f>Travel!AJ39</f>
        <v>0</v>
      </c>
      <c r="L382" s="54">
        <f>Travel!AK39</f>
        <v>0</v>
      </c>
      <c r="M382" s="54">
        <f>Travel!AL39</f>
        <v>0</v>
      </c>
      <c r="N382" s="54">
        <f>Travel!AM39</f>
        <v>0</v>
      </c>
      <c r="O382" s="54">
        <f>Travel!AN39</f>
        <v>0</v>
      </c>
      <c r="P382" s="54">
        <f>Travel!AO39</f>
        <v>0</v>
      </c>
      <c r="Q382" s="54">
        <f>Travel!AP39</f>
        <v>0</v>
      </c>
      <c r="R382" s="54">
        <f>Travel!AQ39</f>
        <v>0</v>
      </c>
      <c r="S382" s="54">
        <f>Travel!AR39</f>
        <v>0</v>
      </c>
      <c r="T382" s="54">
        <f>Travel!AS39</f>
        <v>0</v>
      </c>
      <c r="U382" s="54">
        <f>Travel!AT39</f>
        <v>0</v>
      </c>
      <c r="V382" s="54">
        <f t="shared" si="6"/>
        <v>0</v>
      </c>
    </row>
    <row r="383" spans="1:22" x14ac:dyDescent="0.2">
      <c r="A383" s="46" t="str">
        <f>Travel!AA40</f>
        <v>Budget</v>
      </c>
      <c r="B383" s="46" t="str">
        <f>Travel!AB40</f>
        <v>7066-000000</v>
      </c>
      <c r="C383" s="46">
        <f>Travel!AC40</f>
        <v>954</v>
      </c>
      <c r="D383" s="53" t="str">
        <f>Travel!AD40</f>
        <v>035</v>
      </c>
      <c r="E383" s="53"/>
      <c r="H383" s="46">
        <f>Travel!AG40</f>
        <v>110</v>
      </c>
      <c r="I383" s="46" t="str">
        <f>Travel!AH40</f>
        <v>USD</v>
      </c>
      <c r="J383" s="54">
        <f>Travel!AI40</f>
        <v>0</v>
      </c>
      <c r="K383" s="54">
        <f>Travel!AJ40</f>
        <v>0</v>
      </c>
      <c r="L383" s="54">
        <f>Travel!AK40</f>
        <v>0</v>
      </c>
      <c r="M383" s="54">
        <f>Travel!AL40</f>
        <v>0</v>
      </c>
      <c r="N383" s="54">
        <f>Travel!AM40</f>
        <v>0</v>
      </c>
      <c r="O383" s="54">
        <f>Travel!AN40</f>
        <v>0</v>
      </c>
      <c r="P383" s="54">
        <f>Travel!AO40</f>
        <v>0</v>
      </c>
      <c r="Q383" s="54">
        <f>Travel!AP40</f>
        <v>0</v>
      </c>
      <c r="R383" s="54">
        <f>Travel!AQ40</f>
        <v>0</v>
      </c>
      <c r="S383" s="54">
        <f>Travel!AR40</f>
        <v>0</v>
      </c>
      <c r="T383" s="54">
        <f>Travel!AS40</f>
        <v>0</v>
      </c>
      <c r="U383" s="54">
        <f>Travel!AT40</f>
        <v>0</v>
      </c>
      <c r="V383" s="54">
        <f t="shared" si="6"/>
        <v>0</v>
      </c>
    </row>
    <row r="384" spans="1:22" x14ac:dyDescent="0.2">
      <c r="A384" s="46" t="str">
        <f>Travel!AA41</f>
        <v>Budget</v>
      </c>
      <c r="B384" s="46" t="str">
        <f>Travel!AB41</f>
        <v>7068-000000</v>
      </c>
      <c r="C384" s="46">
        <f>Travel!AC41</f>
        <v>954</v>
      </c>
      <c r="D384" s="53" t="str">
        <f>Travel!AD41</f>
        <v>035</v>
      </c>
      <c r="E384" s="53"/>
      <c r="H384" s="46">
        <f>Travel!AG41</f>
        <v>110</v>
      </c>
      <c r="I384" s="46" t="str">
        <f>Travel!AH41</f>
        <v>USD</v>
      </c>
      <c r="J384" s="54">
        <f>Travel!AI41</f>
        <v>0</v>
      </c>
      <c r="K384" s="54">
        <f>Travel!AJ41</f>
        <v>0</v>
      </c>
      <c r="L384" s="54">
        <f>Travel!AK41</f>
        <v>0</v>
      </c>
      <c r="M384" s="54">
        <f>Travel!AL41</f>
        <v>0</v>
      </c>
      <c r="N384" s="54">
        <f>Travel!AM41</f>
        <v>0</v>
      </c>
      <c r="O384" s="54">
        <f>Travel!AN41</f>
        <v>0</v>
      </c>
      <c r="P384" s="54">
        <f>Travel!AO41</f>
        <v>0</v>
      </c>
      <c r="Q384" s="54">
        <f>Travel!AP41</f>
        <v>0</v>
      </c>
      <c r="R384" s="54">
        <f>Travel!AQ41</f>
        <v>0</v>
      </c>
      <c r="S384" s="54">
        <f>Travel!AR41</f>
        <v>0</v>
      </c>
      <c r="T384" s="54">
        <f>Travel!AS41</f>
        <v>0</v>
      </c>
      <c r="U384" s="54">
        <f>Travel!AT41</f>
        <v>0</v>
      </c>
      <c r="V384" s="54">
        <f t="shared" si="6"/>
        <v>0</v>
      </c>
    </row>
    <row r="385" spans="1:22" x14ac:dyDescent="0.2">
      <c r="A385" s="46" t="str">
        <f>Travel!AA45</f>
        <v>Budget</v>
      </c>
      <c r="B385" s="46" t="str">
        <f>Travel!AB45</f>
        <v>7060-000000</v>
      </c>
      <c r="C385" s="46">
        <f>Travel!AC45</f>
        <v>955</v>
      </c>
      <c r="D385" s="53" t="str">
        <f>Travel!AD45</f>
        <v>035</v>
      </c>
      <c r="E385" s="53"/>
      <c r="H385" s="46">
        <f>Travel!AG45</f>
        <v>110</v>
      </c>
      <c r="I385" s="46" t="str">
        <f>Travel!AH45</f>
        <v>USD</v>
      </c>
      <c r="J385" s="54">
        <f>Travel!AI45</f>
        <v>0</v>
      </c>
      <c r="K385" s="54">
        <f>Travel!AJ45</f>
        <v>0</v>
      </c>
      <c r="L385" s="54">
        <f>Travel!AK45</f>
        <v>0</v>
      </c>
      <c r="M385" s="54">
        <f>Travel!AL45</f>
        <v>0</v>
      </c>
      <c r="N385" s="54">
        <f>Travel!AM45</f>
        <v>0</v>
      </c>
      <c r="O385" s="54">
        <f>Travel!AN45</f>
        <v>0</v>
      </c>
      <c r="P385" s="54">
        <f>Travel!AO45</f>
        <v>0</v>
      </c>
      <c r="Q385" s="54">
        <f>Travel!AP45</f>
        <v>0</v>
      </c>
      <c r="R385" s="54">
        <f>Travel!AQ45</f>
        <v>0</v>
      </c>
      <c r="S385" s="54">
        <f>Travel!AR45</f>
        <v>0</v>
      </c>
      <c r="T385" s="54">
        <f>Travel!AS45</f>
        <v>0</v>
      </c>
      <c r="U385" s="54">
        <f>Travel!AT45</f>
        <v>0</v>
      </c>
      <c r="V385" s="54">
        <f t="shared" si="6"/>
        <v>0</v>
      </c>
    </row>
    <row r="386" spans="1:22" x14ac:dyDescent="0.2">
      <c r="A386" s="46" t="str">
        <f>Travel!AA46</f>
        <v>Budget</v>
      </c>
      <c r="B386" s="46" t="str">
        <f>Travel!AB46</f>
        <v>7062-000000</v>
      </c>
      <c r="C386" s="46">
        <f>Travel!AC46</f>
        <v>955</v>
      </c>
      <c r="D386" s="53" t="str">
        <f>Travel!AD46</f>
        <v>035</v>
      </c>
      <c r="E386" s="53"/>
      <c r="H386" s="46">
        <f>Travel!AG46</f>
        <v>110</v>
      </c>
      <c r="I386" s="46" t="str">
        <f>Travel!AH46</f>
        <v>USD</v>
      </c>
      <c r="J386" s="54">
        <f>Travel!AI46</f>
        <v>0</v>
      </c>
      <c r="K386" s="54">
        <f>Travel!AJ46</f>
        <v>0</v>
      </c>
      <c r="L386" s="54">
        <f>Travel!AK46</f>
        <v>0</v>
      </c>
      <c r="M386" s="54">
        <f>Travel!AL46</f>
        <v>0</v>
      </c>
      <c r="N386" s="54">
        <f>Travel!AM46</f>
        <v>0</v>
      </c>
      <c r="O386" s="54">
        <f>Travel!AN46</f>
        <v>0</v>
      </c>
      <c r="P386" s="54">
        <f>Travel!AO46</f>
        <v>0</v>
      </c>
      <c r="Q386" s="54">
        <f>Travel!AP46</f>
        <v>0</v>
      </c>
      <c r="R386" s="54">
        <f>Travel!AQ46</f>
        <v>15</v>
      </c>
      <c r="S386" s="54">
        <f>Travel!AR46</f>
        <v>15</v>
      </c>
      <c r="T386" s="54">
        <f>Travel!AS46</f>
        <v>0</v>
      </c>
      <c r="U386" s="54">
        <f>Travel!AT46</f>
        <v>0</v>
      </c>
      <c r="V386" s="54">
        <f t="shared" si="6"/>
        <v>30</v>
      </c>
    </row>
    <row r="387" spans="1:22" x14ac:dyDescent="0.2">
      <c r="A387" s="46" t="str">
        <f>Travel!AA47</f>
        <v>Budget</v>
      </c>
      <c r="B387" s="46" t="str">
        <f>Travel!AB47</f>
        <v>7064-000000</v>
      </c>
      <c r="C387" s="46">
        <f>Travel!AC47</f>
        <v>955</v>
      </c>
      <c r="D387" s="53" t="str">
        <f>Travel!AD47</f>
        <v>035</v>
      </c>
      <c r="E387" s="53"/>
      <c r="H387" s="46">
        <f>Travel!AG47</f>
        <v>110</v>
      </c>
      <c r="I387" s="46" t="str">
        <f>Travel!AH47</f>
        <v>USD</v>
      </c>
      <c r="J387" s="54">
        <f>Travel!AI47</f>
        <v>0</v>
      </c>
      <c r="K387" s="54">
        <f>Travel!AJ47</f>
        <v>0</v>
      </c>
      <c r="L387" s="54">
        <f>Travel!AK47</f>
        <v>0</v>
      </c>
      <c r="M387" s="54">
        <f>Travel!AL47</f>
        <v>0</v>
      </c>
      <c r="N387" s="54">
        <f>Travel!AM47</f>
        <v>0</v>
      </c>
      <c r="O387" s="54">
        <f>Travel!AN47</f>
        <v>0</v>
      </c>
      <c r="P387" s="54">
        <f>Travel!AO47</f>
        <v>0</v>
      </c>
      <c r="Q387" s="54">
        <f>Travel!AP47</f>
        <v>0</v>
      </c>
      <c r="R387" s="54">
        <f>Travel!AQ47</f>
        <v>0</v>
      </c>
      <c r="S387" s="54">
        <f>Travel!AR47</f>
        <v>0</v>
      </c>
      <c r="T387" s="54">
        <f>Travel!AS47</f>
        <v>0</v>
      </c>
      <c r="U387" s="54">
        <f>Travel!AT47</f>
        <v>0</v>
      </c>
      <c r="V387" s="54">
        <f t="shared" si="6"/>
        <v>0</v>
      </c>
    </row>
    <row r="388" spans="1:22" x14ac:dyDescent="0.2">
      <c r="A388" s="46" t="str">
        <f>Travel!AA48</f>
        <v>Budget</v>
      </c>
      <c r="B388" s="46" t="str">
        <f>Travel!AB48</f>
        <v>7066-000000</v>
      </c>
      <c r="C388" s="46">
        <f>Travel!AC48</f>
        <v>955</v>
      </c>
      <c r="D388" s="53" t="str">
        <f>Travel!AD48</f>
        <v>035</v>
      </c>
      <c r="E388" s="53"/>
      <c r="H388" s="46">
        <f>Travel!AG48</f>
        <v>110</v>
      </c>
      <c r="I388" s="46" t="str">
        <f>Travel!AH48</f>
        <v>USD</v>
      </c>
      <c r="J388" s="54">
        <f>Travel!AI48</f>
        <v>0</v>
      </c>
      <c r="K388" s="54">
        <f>Travel!AJ48</f>
        <v>0</v>
      </c>
      <c r="L388" s="54">
        <f>Travel!AK48</f>
        <v>0</v>
      </c>
      <c r="M388" s="54">
        <f>Travel!AL48</f>
        <v>0</v>
      </c>
      <c r="N388" s="54">
        <f>Travel!AM48</f>
        <v>0</v>
      </c>
      <c r="O388" s="54">
        <f>Travel!AN48</f>
        <v>0</v>
      </c>
      <c r="P388" s="54">
        <f>Travel!AO48</f>
        <v>0</v>
      </c>
      <c r="Q388" s="54">
        <f>Travel!AP48</f>
        <v>0</v>
      </c>
      <c r="R388" s="54">
        <f>Travel!AQ48</f>
        <v>0</v>
      </c>
      <c r="S388" s="54">
        <f>Travel!AR48</f>
        <v>0</v>
      </c>
      <c r="T388" s="54">
        <f>Travel!AS48</f>
        <v>0</v>
      </c>
      <c r="U388" s="54">
        <f>Travel!AT48</f>
        <v>0</v>
      </c>
      <c r="V388" s="54">
        <f t="shared" si="6"/>
        <v>0</v>
      </c>
    </row>
    <row r="389" spans="1:22" x14ac:dyDescent="0.2">
      <c r="A389" s="46" t="str">
        <f>Travel!AA49</f>
        <v>Budget</v>
      </c>
      <c r="B389" s="46" t="str">
        <f>Travel!AB49</f>
        <v>7068-000000</v>
      </c>
      <c r="C389" s="46">
        <f>Travel!AC49</f>
        <v>955</v>
      </c>
      <c r="D389" s="53" t="str">
        <f>Travel!AD49</f>
        <v>035</v>
      </c>
      <c r="E389" s="53"/>
      <c r="H389" s="46">
        <f>Travel!AG49</f>
        <v>110</v>
      </c>
      <c r="I389" s="46" t="str">
        <f>Travel!AH49</f>
        <v>USD</v>
      </c>
      <c r="J389" s="54">
        <f>Travel!AI49</f>
        <v>0</v>
      </c>
      <c r="K389" s="54">
        <f>Travel!AJ49</f>
        <v>0</v>
      </c>
      <c r="L389" s="54">
        <f>Travel!AK49</f>
        <v>0</v>
      </c>
      <c r="M389" s="54">
        <f>Travel!AL49</f>
        <v>0</v>
      </c>
      <c r="N389" s="54">
        <f>Travel!AM49</f>
        <v>0</v>
      </c>
      <c r="O389" s="54">
        <f>Travel!AN49</f>
        <v>0</v>
      </c>
      <c r="P389" s="54">
        <f>Travel!AO49</f>
        <v>0</v>
      </c>
      <c r="Q389" s="54">
        <f>Travel!AP49</f>
        <v>0</v>
      </c>
      <c r="R389" s="54">
        <f>Travel!AQ49</f>
        <v>0</v>
      </c>
      <c r="S389" s="54">
        <f>Travel!AR49</f>
        <v>0</v>
      </c>
      <c r="T389" s="54">
        <f>Travel!AS49</f>
        <v>0</v>
      </c>
      <c r="U389" s="54">
        <f>Travel!AT49</f>
        <v>0</v>
      </c>
      <c r="V389" s="54">
        <f t="shared" si="6"/>
        <v>0</v>
      </c>
    </row>
    <row r="390" spans="1:22" x14ac:dyDescent="0.2">
      <c r="A390" s="46" t="str">
        <f>Travel!AA53</f>
        <v>Budget</v>
      </c>
      <c r="B390" s="46" t="str">
        <f>Travel!AB53</f>
        <v>7060-000000</v>
      </c>
      <c r="C390" s="46">
        <f>Travel!AC53</f>
        <v>956</v>
      </c>
      <c r="D390" s="53" t="str">
        <f>Travel!AD53</f>
        <v>035</v>
      </c>
      <c r="E390" s="53"/>
      <c r="H390" s="46">
        <f>Travel!AG53</f>
        <v>110</v>
      </c>
      <c r="I390" s="46" t="str">
        <f>Travel!AH53</f>
        <v>USD</v>
      </c>
      <c r="J390" s="54">
        <f>Travel!AI53</f>
        <v>0</v>
      </c>
      <c r="K390" s="54">
        <f>Travel!AJ53</f>
        <v>0</v>
      </c>
      <c r="L390" s="54">
        <f>Travel!AK53</f>
        <v>0</v>
      </c>
      <c r="M390" s="54">
        <f>Travel!AL53</f>
        <v>0</v>
      </c>
      <c r="N390" s="54">
        <f>Travel!AM53</f>
        <v>0</v>
      </c>
      <c r="O390" s="54">
        <f>Travel!AN53</f>
        <v>0</v>
      </c>
      <c r="P390" s="54">
        <f>Travel!AO53</f>
        <v>0</v>
      </c>
      <c r="Q390" s="54">
        <f>Travel!AP53</f>
        <v>0</v>
      </c>
      <c r="R390" s="54">
        <f>Travel!AQ53</f>
        <v>0</v>
      </c>
      <c r="S390" s="54">
        <f>Travel!AR53</f>
        <v>0</v>
      </c>
      <c r="T390" s="54">
        <f>Travel!AS53</f>
        <v>0</v>
      </c>
      <c r="U390" s="54">
        <f>Travel!AT53</f>
        <v>0</v>
      </c>
      <c r="V390" s="54">
        <f t="shared" si="6"/>
        <v>0</v>
      </c>
    </row>
    <row r="391" spans="1:22" x14ac:dyDescent="0.2">
      <c r="A391" s="46" t="str">
        <f>Travel!AA54</f>
        <v>Budget</v>
      </c>
      <c r="B391" s="46" t="str">
        <f>Travel!AB54</f>
        <v>7062-000000</v>
      </c>
      <c r="C391" s="46">
        <f>Travel!AC54</f>
        <v>956</v>
      </c>
      <c r="D391" s="53" t="str">
        <f>Travel!AD54</f>
        <v>035</v>
      </c>
      <c r="E391" s="53"/>
      <c r="H391" s="46">
        <f>Travel!AG54</f>
        <v>110</v>
      </c>
      <c r="I391" s="46" t="str">
        <f>Travel!AH54</f>
        <v>USD</v>
      </c>
      <c r="J391" s="54">
        <f>Travel!AI54</f>
        <v>0</v>
      </c>
      <c r="K391" s="54">
        <f>Travel!AJ54</f>
        <v>0</v>
      </c>
      <c r="L391" s="54">
        <f>Travel!AK54</f>
        <v>0</v>
      </c>
      <c r="M391" s="54">
        <f>Travel!AL54</f>
        <v>0</v>
      </c>
      <c r="N391" s="54">
        <f>Travel!AM54</f>
        <v>0</v>
      </c>
      <c r="O391" s="54">
        <f>Travel!AN54</f>
        <v>0</v>
      </c>
      <c r="P391" s="54">
        <f>Travel!AO54</f>
        <v>0</v>
      </c>
      <c r="Q391" s="54">
        <f>Travel!AP54</f>
        <v>0</v>
      </c>
      <c r="R391" s="54">
        <f>Travel!AQ54</f>
        <v>15</v>
      </c>
      <c r="S391" s="54">
        <f>Travel!AR54</f>
        <v>15</v>
      </c>
      <c r="T391" s="54">
        <f>Travel!AS54</f>
        <v>0</v>
      </c>
      <c r="U391" s="54">
        <f>Travel!AT54</f>
        <v>0</v>
      </c>
      <c r="V391" s="54">
        <f t="shared" si="6"/>
        <v>30</v>
      </c>
    </row>
    <row r="392" spans="1:22" x14ac:dyDescent="0.2">
      <c r="A392" s="46" t="str">
        <f>Travel!AA55</f>
        <v>Budget</v>
      </c>
      <c r="B392" s="46" t="str">
        <f>Travel!AB55</f>
        <v>7064-000000</v>
      </c>
      <c r="C392" s="46">
        <f>Travel!AC55</f>
        <v>956</v>
      </c>
      <c r="D392" s="53" t="str">
        <f>Travel!AD55</f>
        <v>035</v>
      </c>
      <c r="E392" s="53"/>
      <c r="H392" s="46">
        <f>Travel!AG55</f>
        <v>110</v>
      </c>
      <c r="I392" s="46" t="str">
        <f>Travel!AH55</f>
        <v>USD</v>
      </c>
      <c r="J392" s="54">
        <f>Travel!AI55</f>
        <v>0</v>
      </c>
      <c r="K392" s="54">
        <f>Travel!AJ55</f>
        <v>0</v>
      </c>
      <c r="L392" s="54">
        <f>Travel!AK55</f>
        <v>0</v>
      </c>
      <c r="M392" s="54">
        <f>Travel!AL55</f>
        <v>0</v>
      </c>
      <c r="N392" s="54">
        <f>Travel!AM55</f>
        <v>0</v>
      </c>
      <c r="O392" s="54">
        <f>Travel!AN55</f>
        <v>0</v>
      </c>
      <c r="P392" s="54">
        <f>Travel!AO55</f>
        <v>0</v>
      </c>
      <c r="Q392" s="54">
        <f>Travel!AP55</f>
        <v>0</v>
      </c>
      <c r="R392" s="54">
        <f>Travel!AQ55</f>
        <v>0</v>
      </c>
      <c r="S392" s="54">
        <f>Travel!AR55</f>
        <v>0</v>
      </c>
      <c r="T392" s="54">
        <f>Travel!AS55</f>
        <v>0</v>
      </c>
      <c r="U392" s="54">
        <f>Travel!AT55</f>
        <v>0</v>
      </c>
      <c r="V392" s="54">
        <f t="shared" si="6"/>
        <v>0</v>
      </c>
    </row>
    <row r="393" spans="1:22" x14ac:dyDescent="0.2">
      <c r="A393" s="46" t="str">
        <f>Travel!AA56</f>
        <v>Budget</v>
      </c>
      <c r="B393" s="46" t="str">
        <f>Travel!AB56</f>
        <v>7066-000000</v>
      </c>
      <c r="C393" s="46">
        <f>Travel!AC56</f>
        <v>956</v>
      </c>
      <c r="D393" s="53" t="str">
        <f>Travel!AD56</f>
        <v>035</v>
      </c>
      <c r="E393" s="53"/>
      <c r="H393" s="46">
        <f>Travel!AG56</f>
        <v>110</v>
      </c>
      <c r="I393" s="46" t="str">
        <f>Travel!AH56</f>
        <v>USD</v>
      </c>
      <c r="J393" s="54">
        <f>Travel!AI56</f>
        <v>0</v>
      </c>
      <c r="K393" s="54">
        <f>Travel!AJ56</f>
        <v>0</v>
      </c>
      <c r="L393" s="54">
        <f>Travel!AK56</f>
        <v>0</v>
      </c>
      <c r="M393" s="54">
        <f>Travel!AL56</f>
        <v>0</v>
      </c>
      <c r="N393" s="54">
        <f>Travel!AM56</f>
        <v>0</v>
      </c>
      <c r="O393" s="54">
        <f>Travel!AN56</f>
        <v>0</v>
      </c>
      <c r="P393" s="54">
        <f>Travel!AO56</f>
        <v>0</v>
      </c>
      <c r="Q393" s="54">
        <f>Travel!AP56</f>
        <v>0</v>
      </c>
      <c r="R393" s="54">
        <f>Travel!AQ56</f>
        <v>0</v>
      </c>
      <c r="S393" s="54">
        <f>Travel!AR56</f>
        <v>0</v>
      </c>
      <c r="T393" s="54">
        <f>Travel!AS56</f>
        <v>0</v>
      </c>
      <c r="U393" s="54">
        <f>Travel!AT56</f>
        <v>0</v>
      </c>
      <c r="V393" s="54">
        <f t="shared" si="6"/>
        <v>0</v>
      </c>
    </row>
    <row r="394" spans="1:22" x14ac:dyDescent="0.2">
      <c r="A394" s="46" t="str">
        <f>Travel!AA57</f>
        <v>Budget</v>
      </c>
      <c r="B394" s="46" t="str">
        <f>Travel!AB57</f>
        <v>7068-000000</v>
      </c>
      <c r="C394" s="46">
        <f>Travel!AC57</f>
        <v>956</v>
      </c>
      <c r="D394" s="53" t="str">
        <f>Travel!AD57</f>
        <v>035</v>
      </c>
      <c r="E394" s="53"/>
      <c r="H394" s="46">
        <f>Travel!AG57</f>
        <v>110</v>
      </c>
      <c r="I394" s="46" t="str">
        <f>Travel!AH57</f>
        <v>USD</v>
      </c>
      <c r="J394" s="54">
        <f>Travel!AI57</f>
        <v>0</v>
      </c>
      <c r="K394" s="54">
        <f>Travel!AJ57</f>
        <v>0</v>
      </c>
      <c r="L394" s="54">
        <f>Travel!AK57</f>
        <v>0</v>
      </c>
      <c r="M394" s="54">
        <f>Travel!AL57</f>
        <v>0</v>
      </c>
      <c r="N394" s="54">
        <f>Travel!AM57</f>
        <v>0</v>
      </c>
      <c r="O394" s="54">
        <f>Travel!AN57</f>
        <v>0</v>
      </c>
      <c r="P394" s="54">
        <f>Travel!AO57</f>
        <v>0</v>
      </c>
      <c r="Q394" s="54">
        <f>Travel!AP57</f>
        <v>0</v>
      </c>
      <c r="R394" s="54">
        <f>Travel!AQ57</f>
        <v>0</v>
      </c>
      <c r="S394" s="54">
        <f>Travel!AR57</f>
        <v>0</v>
      </c>
      <c r="T394" s="54">
        <f>Travel!AS57</f>
        <v>0</v>
      </c>
      <c r="U394" s="54">
        <f>Travel!AT57</f>
        <v>0</v>
      </c>
      <c r="V394" s="54">
        <f t="shared" si="6"/>
        <v>0</v>
      </c>
    </row>
    <row r="395" spans="1:22" x14ac:dyDescent="0.2">
      <c r="A395" s="46" t="str">
        <f>Travel!AA61</f>
        <v>Budget</v>
      </c>
      <c r="B395" s="46" t="str">
        <f>Travel!AB61</f>
        <v>7060-000000</v>
      </c>
      <c r="C395" s="46">
        <f>Travel!AC61</f>
        <v>957</v>
      </c>
      <c r="D395" s="53" t="str">
        <f>Travel!AD61</f>
        <v>035</v>
      </c>
      <c r="E395" s="53"/>
      <c r="H395" s="46">
        <f>Travel!AG61</f>
        <v>110</v>
      </c>
      <c r="I395" s="46" t="str">
        <f>Travel!AH61</f>
        <v>USD</v>
      </c>
      <c r="J395" s="54">
        <f>Travel!AI61</f>
        <v>0</v>
      </c>
      <c r="K395" s="54">
        <f>Travel!AJ61</f>
        <v>0</v>
      </c>
      <c r="L395" s="54">
        <f>Travel!AK61</f>
        <v>0</v>
      </c>
      <c r="M395" s="54">
        <f>Travel!AL61</f>
        <v>0</v>
      </c>
      <c r="N395" s="54">
        <f>Travel!AM61</f>
        <v>0</v>
      </c>
      <c r="O395" s="54">
        <f>Travel!AN61</f>
        <v>0</v>
      </c>
      <c r="P395" s="54">
        <f>Travel!AO61</f>
        <v>0</v>
      </c>
      <c r="Q395" s="54">
        <f>Travel!AP61</f>
        <v>0</v>
      </c>
      <c r="R395" s="54">
        <f>Travel!AQ61</f>
        <v>0</v>
      </c>
      <c r="S395" s="54">
        <f>Travel!AR61</f>
        <v>0</v>
      </c>
      <c r="T395" s="54">
        <f>Travel!AS61</f>
        <v>0</v>
      </c>
      <c r="U395" s="54">
        <f>Travel!AT61</f>
        <v>0</v>
      </c>
      <c r="V395" s="54">
        <f t="shared" si="6"/>
        <v>0</v>
      </c>
    </row>
    <row r="396" spans="1:22" x14ac:dyDescent="0.2">
      <c r="A396" s="46" t="str">
        <f>Travel!AA62</f>
        <v>Budget</v>
      </c>
      <c r="B396" s="46" t="str">
        <f>Travel!AB62</f>
        <v>7062-000000</v>
      </c>
      <c r="C396" s="46">
        <f>Travel!AC62</f>
        <v>957</v>
      </c>
      <c r="D396" s="53" t="str">
        <f>Travel!AD62</f>
        <v>035</v>
      </c>
      <c r="E396" s="53"/>
      <c r="H396" s="46">
        <f>Travel!AG62</f>
        <v>110</v>
      </c>
      <c r="I396" s="46" t="str">
        <f>Travel!AH62</f>
        <v>USD</v>
      </c>
      <c r="J396" s="54">
        <f>Travel!AI62</f>
        <v>0</v>
      </c>
      <c r="K396" s="54">
        <f>Travel!AJ62</f>
        <v>0</v>
      </c>
      <c r="L396" s="54">
        <f>Travel!AK62</f>
        <v>0</v>
      </c>
      <c r="M396" s="54">
        <f>Travel!AL62</f>
        <v>0</v>
      </c>
      <c r="N396" s="54">
        <f>Travel!AM62</f>
        <v>0</v>
      </c>
      <c r="O396" s="54">
        <f>Travel!AN62</f>
        <v>0</v>
      </c>
      <c r="P396" s="54">
        <f>Travel!AO62</f>
        <v>0</v>
      </c>
      <c r="Q396" s="54">
        <f>Travel!AP62</f>
        <v>0</v>
      </c>
      <c r="R396" s="54">
        <f>Travel!AQ62</f>
        <v>175</v>
      </c>
      <c r="S396" s="54">
        <f>Travel!AR62</f>
        <v>175</v>
      </c>
      <c r="T396" s="54">
        <f>Travel!AS62</f>
        <v>0</v>
      </c>
      <c r="U396" s="54">
        <f>Travel!AT62</f>
        <v>0</v>
      </c>
      <c r="V396" s="54">
        <f t="shared" si="6"/>
        <v>350</v>
      </c>
    </row>
    <row r="397" spans="1:22" x14ac:dyDescent="0.2">
      <c r="A397" s="46" t="str">
        <f>Travel!AA63</f>
        <v>Budget</v>
      </c>
      <c r="B397" s="46" t="str">
        <f>Travel!AB63</f>
        <v>7064-000000</v>
      </c>
      <c r="C397" s="46">
        <f>Travel!AC63</f>
        <v>957</v>
      </c>
      <c r="D397" s="53" t="str">
        <f>Travel!AD63</f>
        <v>035</v>
      </c>
      <c r="E397" s="53"/>
      <c r="H397" s="46">
        <f>Travel!AG63</f>
        <v>110</v>
      </c>
      <c r="I397" s="46" t="str">
        <f>Travel!AH63</f>
        <v>USD</v>
      </c>
      <c r="J397" s="54">
        <f>Travel!AI63</f>
        <v>0</v>
      </c>
      <c r="K397" s="54">
        <f>Travel!AJ63</f>
        <v>0</v>
      </c>
      <c r="L397" s="54">
        <f>Travel!AK63</f>
        <v>0</v>
      </c>
      <c r="M397" s="54">
        <f>Travel!AL63</f>
        <v>0</v>
      </c>
      <c r="N397" s="54">
        <f>Travel!AM63</f>
        <v>0</v>
      </c>
      <c r="O397" s="54">
        <f>Travel!AN63</f>
        <v>0</v>
      </c>
      <c r="P397" s="54">
        <f>Travel!AO63</f>
        <v>0</v>
      </c>
      <c r="Q397" s="54">
        <f>Travel!AP63</f>
        <v>0</v>
      </c>
      <c r="R397" s="54">
        <f>Travel!AQ63</f>
        <v>0</v>
      </c>
      <c r="S397" s="54">
        <f>Travel!AR63</f>
        <v>0</v>
      </c>
      <c r="T397" s="54">
        <f>Travel!AS63</f>
        <v>0</v>
      </c>
      <c r="U397" s="54">
        <f>Travel!AT63</f>
        <v>0</v>
      </c>
      <c r="V397" s="54">
        <f t="shared" si="6"/>
        <v>0</v>
      </c>
    </row>
    <row r="398" spans="1:22" x14ac:dyDescent="0.2">
      <c r="A398" s="46" t="str">
        <f>Travel!AA64</f>
        <v>Budget</v>
      </c>
      <c r="B398" s="46" t="str">
        <f>Travel!AB64</f>
        <v>7066-000000</v>
      </c>
      <c r="C398" s="46">
        <f>Travel!AC64</f>
        <v>957</v>
      </c>
      <c r="D398" s="53" t="str">
        <f>Travel!AD64</f>
        <v>035</v>
      </c>
      <c r="E398" s="53"/>
      <c r="H398" s="46">
        <f>Travel!AG64</f>
        <v>110</v>
      </c>
      <c r="I398" s="46" t="str">
        <f>Travel!AH64</f>
        <v>USD</v>
      </c>
      <c r="J398" s="54">
        <f>Travel!AI64</f>
        <v>0</v>
      </c>
      <c r="K398" s="54">
        <f>Travel!AJ64</f>
        <v>0</v>
      </c>
      <c r="L398" s="54">
        <f>Travel!AK64</f>
        <v>0</v>
      </c>
      <c r="M398" s="54">
        <f>Travel!AL64</f>
        <v>0</v>
      </c>
      <c r="N398" s="54">
        <f>Travel!AM64</f>
        <v>0</v>
      </c>
      <c r="O398" s="54">
        <f>Travel!AN64</f>
        <v>0</v>
      </c>
      <c r="P398" s="54">
        <f>Travel!AO64</f>
        <v>0</v>
      </c>
      <c r="Q398" s="54">
        <f>Travel!AP64</f>
        <v>0</v>
      </c>
      <c r="R398" s="54">
        <f>Travel!AQ64</f>
        <v>0</v>
      </c>
      <c r="S398" s="54">
        <f>Travel!AR64</f>
        <v>0</v>
      </c>
      <c r="T398" s="54">
        <f>Travel!AS64</f>
        <v>0</v>
      </c>
      <c r="U398" s="54">
        <f>Travel!AT64</f>
        <v>0</v>
      </c>
      <c r="V398" s="54">
        <f t="shared" si="6"/>
        <v>0</v>
      </c>
    </row>
    <row r="399" spans="1:22" x14ac:dyDescent="0.2">
      <c r="A399" s="46" t="str">
        <f>Travel!AA65</f>
        <v>Budget</v>
      </c>
      <c r="B399" s="46" t="str">
        <f>Travel!AB65</f>
        <v>7068-000000</v>
      </c>
      <c r="C399" s="46">
        <f>Travel!AC65</f>
        <v>957</v>
      </c>
      <c r="D399" s="53" t="str">
        <f>Travel!AD65</f>
        <v>035</v>
      </c>
      <c r="E399" s="53"/>
      <c r="H399" s="46">
        <f>Travel!AG65</f>
        <v>110</v>
      </c>
      <c r="I399" s="46" t="str">
        <f>Travel!AH65</f>
        <v>USD</v>
      </c>
      <c r="J399" s="54">
        <f>Travel!AI65</f>
        <v>0</v>
      </c>
      <c r="K399" s="54">
        <f>Travel!AJ65</f>
        <v>0</v>
      </c>
      <c r="L399" s="54">
        <f>Travel!AK65</f>
        <v>0</v>
      </c>
      <c r="M399" s="54">
        <f>Travel!AL65</f>
        <v>0</v>
      </c>
      <c r="N399" s="54">
        <f>Travel!AM65</f>
        <v>0</v>
      </c>
      <c r="O399" s="54">
        <f>Travel!AN65</f>
        <v>0</v>
      </c>
      <c r="P399" s="54">
        <f>Travel!AO65</f>
        <v>0</v>
      </c>
      <c r="Q399" s="54">
        <f>Travel!AP65</f>
        <v>0</v>
      </c>
      <c r="R399" s="54">
        <f>Travel!AQ65</f>
        <v>0</v>
      </c>
      <c r="S399" s="54">
        <f>Travel!AR65</f>
        <v>0</v>
      </c>
      <c r="T399" s="54">
        <f>Travel!AS65</f>
        <v>0</v>
      </c>
      <c r="U399" s="54">
        <f>Travel!AT65</f>
        <v>0</v>
      </c>
      <c r="V399" s="54">
        <f t="shared" si="6"/>
        <v>0</v>
      </c>
    </row>
    <row r="400" spans="1:22" x14ac:dyDescent="0.2">
      <c r="A400" s="46" t="str">
        <f>Travel!AA69</f>
        <v>Budget</v>
      </c>
      <c r="B400" s="46" t="str">
        <f>Travel!AB69</f>
        <v>7060-000000</v>
      </c>
      <c r="C400" s="46">
        <f>Travel!AC69</f>
        <v>958</v>
      </c>
      <c r="D400" s="53" t="str">
        <f>Travel!AD69</f>
        <v>035</v>
      </c>
      <c r="E400" s="53"/>
      <c r="H400" s="46">
        <f>Travel!AG69</f>
        <v>110</v>
      </c>
      <c r="I400" s="46" t="str">
        <f>Travel!AH69</f>
        <v>USD</v>
      </c>
      <c r="J400" s="54">
        <f>Travel!AI69</f>
        <v>0</v>
      </c>
      <c r="K400" s="54">
        <f>Travel!AJ69</f>
        <v>0</v>
      </c>
      <c r="L400" s="54">
        <f>Travel!AK69</f>
        <v>0</v>
      </c>
      <c r="M400" s="54">
        <f>Travel!AL69</f>
        <v>0</v>
      </c>
      <c r="N400" s="54">
        <f>Travel!AM69</f>
        <v>0</v>
      </c>
      <c r="O400" s="54">
        <f>Travel!AN69</f>
        <v>0</v>
      </c>
      <c r="P400" s="54">
        <f>Travel!AO69</f>
        <v>0</v>
      </c>
      <c r="Q400" s="54">
        <f>Travel!AP69</f>
        <v>0</v>
      </c>
      <c r="R400" s="54">
        <f>Travel!AQ69</f>
        <v>0</v>
      </c>
      <c r="S400" s="54">
        <f>Travel!AR69</f>
        <v>0</v>
      </c>
      <c r="T400" s="54">
        <f>Travel!AS69</f>
        <v>0</v>
      </c>
      <c r="U400" s="54">
        <f>Travel!AT69</f>
        <v>0</v>
      </c>
      <c r="V400" s="54">
        <f t="shared" si="6"/>
        <v>0</v>
      </c>
    </row>
    <row r="401" spans="1:22" x14ac:dyDescent="0.2">
      <c r="A401" s="46" t="str">
        <f>Travel!AA70</f>
        <v>Budget</v>
      </c>
      <c r="B401" s="46" t="str">
        <f>Travel!AB70</f>
        <v>7062-000000</v>
      </c>
      <c r="C401" s="46">
        <f>Travel!AC70</f>
        <v>958</v>
      </c>
      <c r="D401" s="53" t="str">
        <f>Travel!AD70</f>
        <v>035</v>
      </c>
      <c r="E401" s="53"/>
      <c r="H401" s="46">
        <f>Travel!AG70</f>
        <v>110</v>
      </c>
      <c r="I401" s="46" t="str">
        <f>Travel!AH70</f>
        <v>USD</v>
      </c>
      <c r="J401" s="54">
        <f>Travel!AI70</f>
        <v>0</v>
      </c>
      <c r="K401" s="54">
        <f>Travel!AJ70</f>
        <v>0</v>
      </c>
      <c r="L401" s="54">
        <f>Travel!AK70</f>
        <v>0</v>
      </c>
      <c r="M401" s="54">
        <f>Travel!AL70</f>
        <v>0</v>
      </c>
      <c r="N401" s="54">
        <f>Travel!AM70</f>
        <v>0</v>
      </c>
      <c r="O401" s="54">
        <f>Travel!AN70</f>
        <v>0</v>
      </c>
      <c r="P401" s="54">
        <f>Travel!AO70</f>
        <v>100</v>
      </c>
      <c r="Q401" s="54">
        <f>Travel!AP70</f>
        <v>500</v>
      </c>
      <c r="R401" s="54">
        <f>Travel!AQ70</f>
        <v>500</v>
      </c>
      <c r="S401" s="54">
        <f>Travel!AR70</f>
        <v>500</v>
      </c>
      <c r="T401" s="54">
        <f>Travel!AS70</f>
        <v>100</v>
      </c>
      <c r="U401" s="54">
        <f>Travel!AT70</f>
        <v>0</v>
      </c>
      <c r="V401" s="54">
        <f t="shared" si="6"/>
        <v>1700</v>
      </c>
    </row>
    <row r="402" spans="1:22" x14ac:dyDescent="0.2">
      <c r="A402" s="46" t="str">
        <f>Travel!AA71</f>
        <v>Budget</v>
      </c>
      <c r="B402" s="46" t="str">
        <f>Travel!AB71</f>
        <v>7064-000000</v>
      </c>
      <c r="C402" s="46">
        <f>Travel!AC71</f>
        <v>958</v>
      </c>
      <c r="D402" s="53" t="str">
        <f>Travel!AD71</f>
        <v>035</v>
      </c>
      <c r="E402" s="53"/>
      <c r="H402" s="46">
        <f>Travel!AG71</f>
        <v>110</v>
      </c>
      <c r="I402" s="46" t="str">
        <f>Travel!AH71</f>
        <v>USD</v>
      </c>
      <c r="J402" s="54">
        <f>Travel!AI71</f>
        <v>0</v>
      </c>
      <c r="K402" s="54">
        <f>Travel!AJ71</f>
        <v>0</v>
      </c>
      <c r="L402" s="54">
        <f>Travel!AK71</f>
        <v>0</v>
      </c>
      <c r="M402" s="54">
        <f>Travel!AL71</f>
        <v>0</v>
      </c>
      <c r="N402" s="54">
        <f>Travel!AM71</f>
        <v>0</v>
      </c>
      <c r="O402" s="54">
        <f>Travel!AN71</f>
        <v>0</v>
      </c>
      <c r="P402" s="54">
        <f>Travel!AO71</f>
        <v>0</v>
      </c>
      <c r="Q402" s="54">
        <f>Travel!AP71</f>
        <v>0</v>
      </c>
      <c r="R402" s="54">
        <f>Travel!AQ71</f>
        <v>0</v>
      </c>
      <c r="S402" s="54">
        <f>Travel!AR71</f>
        <v>0</v>
      </c>
      <c r="T402" s="54">
        <f>Travel!AS71</f>
        <v>0</v>
      </c>
      <c r="U402" s="54">
        <f>Travel!AT71</f>
        <v>0</v>
      </c>
      <c r="V402" s="54">
        <f t="shared" si="6"/>
        <v>0</v>
      </c>
    </row>
    <row r="403" spans="1:22" x14ac:dyDescent="0.2">
      <c r="A403" s="46" t="str">
        <f>Travel!AA72</f>
        <v>Budget</v>
      </c>
      <c r="B403" s="46" t="str">
        <f>Travel!AB72</f>
        <v>7066-000000</v>
      </c>
      <c r="C403" s="46">
        <f>Travel!AC72</f>
        <v>958</v>
      </c>
      <c r="D403" s="53" t="str">
        <f>Travel!AD72</f>
        <v>035</v>
      </c>
      <c r="E403" s="53"/>
      <c r="H403" s="46">
        <f>Travel!AG72</f>
        <v>110</v>
      </c>
      <c r="I403" s="46" t="str">
        <f>Travel!AH72</f>
        <v>USD</v>
      </c>
      <c r="J403" s="54">
        <f>Travel!AI72</f>
        <v>0</v>
      </c>
      <c r="K403" s="54">
        <f>Travel!AJ72</f>
        <v>0</v>
      </c>
      <c r="L403" s="54">
        <f>Travel!AK72</f>
        <v>0</v>
      </c>
      <c r="M403" s="54">
        <f>Travel!AL72</f>
        <v>0</v>
      </c>
      <c r="N403" s="54">
        <f>Travel!AM72</f>
        <v>0</v>
      </c>
      <c r="O403" s="54">
        <f>Travel!AN72</f>
        <v>0</v>
      </c>
      <c r="P403" s="54">
        <f>Travel!AO72</f>
        <v>0</v>
      </c>
      <c r="Q403" s="54">
        <f>Travel!AP72</f>
        <v>0</v>
      </c>
      <c r="R403" s="54">
        <f>Travel!AQ72</f>
        <v>0</v>
      </c>
      <c r="S403" s="54">
        <f>Travel!AR72</f>
        <v>0</v>
      </c>
      <c r="T403" s="54">
        <f>Travel!AS72</f>
        <v>0</v>
      </c>
      <c r="U403" s="54">
        <f>Travel!AT72</f>
        <v>0</v>
      </c>
      <c r="V403" s="54">
        <f t="shared" si="6"/>
        <v>0</v>
      </c>
    </row>
    <row r="404" spans="1:22" x14ac:dyDescent="0.2">
      <c r="A404" s="46" t="str">
        <f>Travel!AA73</f>
        <v>Budget</v>
      </c>
      <c r="B404" s="46" t="str">
        <f>Travel!AB73</f>
        <v>7068-000000</v>
      </c>
      <c r="C404" s="46">
        <f>Travel!AC73</f>
        <v>958</v>
      </c>
      <c r="D404" s="53" t="str">
        <f>Travel!AD73</f>
        <v>035</v>
      </c>
      <c r="E404" s="53"/>
      <c r="H404" s="46">
        <f>Travel!AG73</f>
        <v>110</v>
      </c>
      <c r="I404" s="46" t="str">
        <f>Travel!AH73</f>
        <v>USD</v>
      </c>
      <c r="J404" s="54">
        <f>Travel!AI73</f>
        <v>0</v>
      </c>
      <c r="K404" s="54">
        <f>Travel!AJ73</f>
        <v>0</v>
      </c>
      <c r="L404" s="54">
        <f>Travel!AK73</f>
        <v>0</v>
      </c>
      <c r="M404" s="54">
        <f>Travel!AL73</f>
        <v>0</v>
      </c>
      <c r="N404" s="54">
        <f>Travel!AM73</f>
        <v>0</v>
      </c>
      <c r="O404" s="54">
        <f>Travel!AN73</f>
        <v>0</v>
      </c>
      <c r="P404" s="54">
        <f>Travel!AO73</f>
        <v>0</v>
      </c>
      <c r="Q404" s="54">
        <f>Travel!AP73</f>
        <v>0</v>
      </c>
      <c r="R404" s="54">
        <f>Travel!AQ73</f>
        <v>0</v>
      </c>
      <c r="S404" s="54">
        <f>Travel!AR73</f>
        <v>0</v>
      </c>
      <c r="T404" s="54">
        <f>Travel!AS73</f>
        <v>0</v>
      </c>
      <c r="U404" s="54">
        <f>Travel!AT73</f>
        <v>0</v>
      </c>
      <c r="V404" s="54">
        <f t="shared" si="6"/>
        <v>0</v>
      </c>
    </row>
    <row r="405" spans="1:22" x14ac:dyDescent="0.2">
      <c r="A405" s="46" t="str">
        <f>Travel!AA77</f>
        <v>Budget</v>
      </c>
      <c r="B405" s="46" t="str">
        <f>Travel!AB77</f>
        <v>7060-000000</v>
      </c>
      <c r="C405" s="46">
        <f>Travel!AC77</f>
        <v>959</v>
      </c>
      <c r="D405" s="53" t="str">
        <f>Travel!AD77</f>
        <v>035</v>
      </c>
      <c r="E405" s="53"/>
      <c r="H405" s="46">
        <f>Travel!AG77</f>
        <v>110</v>
      </c>
      <c r="I405" s="46" t="str">
        <f>Travel!AH77</f>
        <v>USD</v>
      </c>
      <c r="J405" s="54">
        <f>Travel!AI77</f>
        <v>0</v>
      </c>
      <c r="K405" s="54">
        <f>Travel!AJ77</f>
        <v>0</v>
      </c>
      <c r="L405" s="54">
        <f>Travel!AK77</f>
        <v>0</v>
      </c>
      <c r="M405" s="54">
        <f>Travel!AL77</f>
        <v>0</v>
      </c>
      <c r="N405" s="54">
        <f>Travel!AM77</f>
        <v>0</v>
      </c>
      <c r="O405" s="54">
        <f>Travel!AN77</f>
        <v>0</v>
      </c>
      <c r="P405" s="54">
        <f>Travel!AO77</f>
        <v>0</v>
      </c>
      <c r="Q405" s="54">
        <f>Travel!AP77</f>
        <v>0</v>
      </c>
      <c r="R405" s="54">
        <f>Travel!AQ77</f>
        <v>0</v>
      </c>
      <c r="S405" s="54">
        <f>Travel!AR77</f>
        <v>0</v>
      </c>
      <c r="T405" s="54">
        <f>Travel!AS77</f>
        <v>0</v>
      </c>
      <c r="U405" s="54">
        <f>Travel!AT77</f>
        <v>0</v>
      </c>
      <c r="V405" s="54">
        <f t="shared" ref="V405:V445" si="7">SUM(J405:U405)</f>
        <v>0</v>
      </c>
    </row>
    <row r="406" spans="1:22" x14ac:dyDescent="0.2">
      <c r="A406" s="46" t="str">
        <f>Travel!AA78</f>
        <v>Budget</v>
      </c>
      <c r="B406" s="46" t="str">
        <f>Travel!AB78</f>
        <v>7062-000000</v>
      </c>
      <c r="C406" s="46">
        <f>Travel!AC78</f>
        <v>959</v>
      </c>
      <c r="D406" s="53" t="str">
        <f>Travel!AD78</f>
        <v>035</v>
      </c>
      <c r="E406" s="53"/>
      <c r="H406" s="46">
        <f>Travel!AG78</f>
        <v>110</v>
      </c>
      <c r="I406" s="46" t="str">
        <f>Travel!AH78</f>
        <v>USD</v>
      </c>
      <c r="J406" s="54">
        <f>Travel!AI78</f>
        <v>0</v>
      </c>
      <c r="K406" s="54">
        <f>Travel!AJ78</f>
        <v>0</v>
      </c>
      <c r="L406" s="54">
        <f>Travel!AK78</f>
        <v>0</v>
      </c>
      <c r="M406" s="54">
        <f>Travel!AL78</f>
        <v>0</v>
      </c>
      <c r="N406" s="54">
        <f>Travel!AM78</f>
        <v>0</v>
      </c>
      <c r="O406" s="54">
        <f>Travel!AN78</f>
        <v>0</v>
      </c>
      <c r="P406" s="54">
        <f>Travel!AO78</f>
        <v>0</v>
      </c>
      <c r="Q406" s="54">
        <f>Travel!AP78</f>
        <v>0</v>
      </c>
      <c r="R406" s="54">
        <f>Travel!AQ78</f>
        <v>20</v>
      </c>
      <c r="S406" s="54">
        <f>Travel!AR78</f>
        <v>20</v>
      </c>
      <c r="T406" s="54">
        <f>Travel!AS78</f>
        <v>0</v>
      </c>
      <c r="U406" s="54">
        <f>Travel!AT78</f>
        <v>0</v>
      </c>
      <c r="V406" s="54">
        <f t="shared" si="7"/>
        <v>40</v>
      </c>
    </row>
    <row r="407" spans="1:22" x14ac:dyDescent="0.2">
      <c r="A407" s="46" t="str">
        <f>Travel!AA79</f>
        <v>Budget</v>
      </c>
      <c r="B407" s="46" t="str">
        <f>Travel!AB79</f>
        <v>7064-000000</v>
      </c>
      <c r="C407" s="46">
        <f>Travel!AC79</f>
        <v>959</v>
      </c>
      <c r="D407" s="53" t="str">
        <f>Travel!AD79</f>
        <v>035</v>
      </c>
      <c r="E407" s="53"/>
      <c r="H407" s="46">
        <f>Travel!AG79</f>
        <v>110</v>
      </c>
      <c r="I407" s="46" t="str">
        <f>Travel!AH79</f>
        <v>USD</v>
      </c>
      <c r="J407" s="54">
        <f>Travel!AI79</f>
        <v>0</v>
      </c>
      <c r="K407" s="54">
        <f>Travel!AJ79</f>
        <v>0</v>
      </c>
      <c r="L407" s="54">
        <f>Travel!AK79</f>
        <v>0</v>
      </c>
      <c r="M407" s="54">
        <f>Travel!AL79</f>
        <v>0</v>
      </c>
      <c r="N407" s="54">
        <f>Travel!AM79</f>
        <v>0</v>
      </c>
      <c r="O407" s="54">
        <f>Travel!AN79</f>
        <v>0</v>
      </c>
      <c r="P407" s="54">
        <f>Travel!AO79</f>
        <v>0</v>
      </c>
      <c r="Q407" s="54">
        <f>Travel!AP79</f>
        <v>0</v>
      </c>
      <c r="R407" s="54">
        <f>Travel!AQ79</f>
        <v>0</v>
      </c>
      <c r="S407" s="54">
        <f>Travel!AR79</f>
        <v>0</v>
      </c>
      <c r="T407" s="54">
        <f>Travel!AS79</f>
        <v>0</v>
      </c>
      <c r="U407" s="54">
        <f>Travel!AT79</f>
        <v>0</v>
      </c>
      <c r="V407" s="54">
        <f t="shared" si="7"/>
        <v>0</v>
      </c>
    </row>
    <row r="408" spans="1:22" x14ac:dyDescent="0.2">
      <c r="A408" s="46" t="str">
        <f>Travel!AA80</f>
        <v>Budget</v>
      </c>
      <c r="B408" s="46" t="str">
        <f>Travel!AB80</f>
        <v>7066-000000</v>
      </c>
      <c r="C408" s="46">
        <f>Travel!AC80</f>
        <v>959</v>
      </c>
      <c r="D408" s="53" t="str">
        <f>Travel!AD80</f>
        <v>035</v>
      </c>
      <c r="E408" s="53"/>
      <c r="H408" s="46">
        <f>Travel!AG80</f>
        <v>110</v>
      </c>
      <c r="I408" s="46" t="str">
        <f>Travel!AH80</f>
        <v>USD</v>
      </c>
      <c r="J408" s="54">
        <f>Travel!AI80</f>
        <v>0</v>
      </c>
      <c r="K408" s="54">
        <f>Travel!AJ80</f>
        <v>0</v>
      </c>
      <c r="L408" s="54">
        <f>Travel!AK80</f>
        <v>0</v>
      </c>
      <c r="M408" s="54">
        <f>Travel!AL80</f>
        <v>0</v>
      </c>
      <c r="N408" s="54">
        <f>Travel!AM80</f>
        <v>0</v>
      </c>
      <c r="O408" s="54">
        <f>Travel!AN80</f>
        <v>0</v>
      </c>
      <c r="P408" s="54">
        <f>Travel!AO80</f>
        <v>0</v>
      </c>
      <c r="Q408" s="54">
        <f>Travel!AP80</f>
        <v>0</v>
      </c>
      <c r="R408" s="54">
        <f>Travel!AQ80</f>
        <v>0</v>
      </c>
      <c r="S408" s="54">
        <f>Travel!AR80</f>
        <v>0</v>
      </c>
      <c r="T408" s="54">
        <f>Travel!AS80</f>
        <v>0</v>
      </c>
      <c r="U408" s="54">
        <f>Travel!AT80</f>
        <v>0</v>
      </c>
      <c r="V408" s="54">
        <f t="shared" si="7"/>
        <v>0</v>
      </c>
    </row>
    <row r="409" spans="1:22" x14ac:dyDescent="0.2">
      <c r="A409" s="46" t="str">
        <f>Travel!AA81</f>
        <v>Budget</v>
      </c>
      <c r="B409" s="46" t="str">
        <f>Travel!AB81</f>
        <v>7068-000000</v>
      </c>
      <c r="C409" s="46">
        <f>Travel!AC81</f>
        <v>959</v>
      </c>
      <c r="D409" s="53" t="str">
        <f>Travel!AD81</f>
        <v>035</v>
      </c>
      <c r="E409" s="53"/>
      <c r="H409" s="46">
        <f>Travel!AG81</f>
        <v>110</v>
      </c>
      <c r="I409" s="46" t="str">
        <f>Travel!AH81</f>
        <v>USD</v>
      </c>
      <c r="J409" s="54">
        <f>Travel!AI81</f>
        <v>0</v>
      </c>
      <c r="K409" s="54">
        <f>Travel!AJ81</f>
        <v>0</v>
      </c>
      <c r="L409" s="54">
        <f>Travel!AK81</f>
        <v>0</v>
      </c>
      <c r="M409" s="54">
        <f>Travel!AL81</f>
        <v>0</v>
      </c>
      <c r="N409" s="54">
        <f>Travel!AM81</f>
        <v>0</v>
      </c>
      <c r="O409" s="54">
        <f>Travel!AN81</f>
        <v>0</v>
      </c>
      <c r="P409" s="54">
        <f>Travel!AO81</f>
        <v>0</v>
      </c>
      <c r="Q409" s="54">
        <f>Travel!AP81</f>
        <v>0</v>
      </c>
      <c r="R409" s="54">
        <f>Travel!AQ81</f>
        <v>0</v>
      </c>
      <c r="S409" s="54">
        <f>Travel!AR81</f>
        <v>0</v>
      </c>
      <c r="T409" s="54">
        <f>Travel!AS81</f>
        <v>0</v>
      </c>
      <c r="U409" s="54">
        <f>Travel!AT81</f>
        <v>0</v>
      </c>
      <c r="V409" s="54">
        <f t="shared" si="7"/>
        <v>0</v>
      </c>
    </row>
    <row r="410" spans="1:22" x14ac:dyDescent="0.2">
      <c r="A410" s="46" t="str">
        <f>Travel!AA85</f>
        <v>Budget</v>
      </c>
      <c r="B410" s="46" t="str">
        <f>Travel!AB85</f>
        <v>7060-000000</v>
      </c>
      <c r="C410" s="46">
        <f>Travel!AC85</f>
        <v>960</v>
      </c>
      <c r="D410" s="53" t="str">
        <f>Travel!AD85</f>
        <v>035</v>
      </c>
      <c r="E410" s="53"/>
      <c r="H410" s="46">
        <f>Travel!AG85</f>
        <v>110</v>
      </c>
      <c r="I410" s="46" t="str">
        <f>Travel!AH85</f>
        <v>USD</v>
      </c>
      <c r="J410" s="54">
        <f>Travel!AI85</f>
        <v>0</v>
      </c>
      <c r="K410" s="54">
        <f>Travel!AJ85</f>
        <v>0</v>
      </c>
      <c r="L410" s="54">
        <f>Travel!AK85</f>
        <v>0</v>
      </c>
      <c r="M410" s="54">
        <f>Travel!AL85</f>
        <v>0</v>
      </c>
      <c r="N410" s="54">
        <f>Travel!AM85</f>
        <v>0</v>
      </c>
      <c r="O410" s="54">
        <f>Travel!AN85</f>
        <v>0</v>
      </c>
      <c r="P410" s="54">
        <f>Travel!AO85</f>
        <v>0</v>
      </c>
      <c r="Q410" s="54">
        <f>Travel!AP85</f>
        <v>0</v>
      </c>
      <c r="R410" s="54">
        <f>Travel!AQ85</f>
        <v>0</v>
      </c>
      <c r="S410" s="54">
        <f>Travel!AR85</f>
        <v>0</v>
      </c>
      <c r="T410" s="54">
        <f>Travel!AS85</f>
        <v>0</v>
      </c>
      <c r="U410" s="54">
        <f>Travel!AT85</f>
        <v>0</v>
      </c>
      <c r="V410" s="54">
        <f t="shared" si="7"/>
        <v>0</v>
      </c>
    </row>
    <row r="411" spans="1:22" x14ac:dyDescent="0.2">
      <c r="A411" s="46" t="str">
        <f>Travel!AA86</f>
        <v>Budget</v>
      </c>
      <c r="B411" s="46" t="str">
        <f>Travel!AB86</f>
        <v>7062-000000</v>
      </c>
      <c r="C411" s="46">
        <f>Travel!AC86</f>
        <v>960</v>
      </c>
      <c r="D411" s="53" t="str">
        <f>Travel!AD86</f>
        <v>035</v>
      </c>
      <c r="E411" s="53"/>
      <c r="H411" s="46">
        <f>Travel!AG86</f>
        <v>110</v>
      </c>
      <c r="I411" s="46" t="str">
        <f>Travel!AH86</f>
        <v>USD</v>
      </c>
      <c r="J411" s="54">
        <f>Travel!AI86</f>
        <v>0</v>
      </c>
      <c r="K411" s="54">
        <f>Travel!AJ86</f>
        <v>0</v>
      </c>
      <c r="L411" s="54">
        <f>Travel!AK86</f>
        <v>0</v>
      </c>
      <c r="M411" s="54">
        <f>Travel!AL86</f>
        <v>0</v>
      </c>
      <c r="N411" s="54">
        <f>Travel!AM86</f>
        <v>0</v>
      </c>
      <c r="O411" s="54">
        <f>Travel!AN86</f>
        <v>0</v>
      </c>
      <c r="P411" s="54">
        <f>Travel!AO86</f>
        <v>0</v>
      </c>
      <c r="Q411" s="54">
        <f>Travel!AP86</f>
        <v>0</v>
      </c>
      <c r="R411" s="54">
        <f>Travel!AQ86</f>
        <v>0</v>
      </c>
      <c r="S411" s="54">
        <f>Travel!AR86</f>
        <v>0</v>
      </c>
      <c r="T411" s="54">
        <f>Travel!AS86</f>
        <v>0</v>
      </c>
      <c r="U411" s="54">
        <f>Travel!AT86</f>
        <v>0</v>
      </c>
      <c r="V411" s="54">
        <f t="shared" si="7"/>
        <v>0</v>
      </c>
    </row>
    <row r="412" spans="1:22" x14ac:dyDescent="0.2">
      <c r="A412" s="46" t="str">
        <f>Travel!AA87</f>
        <v>Budget</v>
      </c>
      <c r="B412" s="46" t="str">
        <f>Travel!AB87</f>
        <v>7064-000000</v>
      </c>
      <c r="C412" s="46">
        <f>Travel!AC87</f>
        <v>960</v>
      </c>
      <c r="D412" s="53" t="str">
        <f>Travel!AD87</f>
        <v>035</v>
      </c>
      <c r="E412" s="53"/>
      <c r="H412" s="46">
        <f>Travel!AG87</f>
        <v>110</v>
      </c>
      <c r="I412" s="46" t="str">
        <f>Travel!AH87</f>
        <v>USD</v>
      </c>
      <c r="J412" s="54">
        <f>Travel!AI87</f>
        <v>0</v>
      </c>
      <c r="K412" s="54">
        <f>Travel!AJ87</f>
        <v>0</v>
      </c>
      <c r="L412" s="54">
        <f>Travel!AK87</f>
        <v>0</v>
      </c>
      <c r="M412" s="54">
        <f>Travel!AL87</f>
        <v>0</v>
      </c>
      <c r="N412" s="54">
        <f>Travel!AM87</f>
        <v>0</v>
      </c>
      <c r="O412" s="54">
        <f>Travel!AN87</f>
        <v>0</v>
      </c>
      <c r="P412" s="54">
        <f>Travel!AO87</f>
        <v>0</v>
      </c>
      <c r="Q412" s="54">
        <f>Travel!AP87</f>
        <v>0</v>
      </c>
      <c r="R412" s="54">
        <f>Travel!AQ87</f>
        <v>0</v>
      </c>
      <c r="S412" s="54">
        <f>Travel!AR87</f>
        <v>0</v>
      </c>
      <c r="T412" s="54">
        <f>Travel!AS87</f>
        <v>0</v>
      </c>
      <c r="U412" s="54">
        <f>Travel!AT87</f>
        <v>0</v>
      </c>
      <c r="V412" s="54">
        <f t="shared" si="7"/>
        <v>0</v>
      </c>
    </row>
    <row r="413" spans="1:22" x14ac:dyDescent="0.2">
      <c r="A413" s="46" t="str">
        <f>Travel!AA88</f>
        <v>Budget</v>
      </c>
      <c r="B413" s="46" t="str">
        <f>Travel!AB88</f>
        <v>7066-000000</v>
      </c>
      <c r="C413" s="46">
        <f>Travel!AC88</f>
        <v>960</v>
      </c>
      <c r="D413" s="53" t="str">
        <f>Travel!AD88</f>
        <v>035</v>
      </c>
      <c r="E413" s="53"/>
      <c r="H413" s="46">
        <f>Travel!AG88</f>
        <v>110</v>
      </c>
      <c r="I413" s="46" t="str">
        <f>Travel!AH88</f>
        <v>USD</v>
      </c>
      <c r="J413" s="54">
        <f>Travel!AI88</f>
        <v>0</v>
      </c>
      <c r="K413" s="54">
        <f>Travel!AJ88</f>
        <v>0</v>
      </c>
      <c r="L413" s="54">
        <f>Travel!AK88</f>
        <v>0</v>
      </c>
      <c r="M413" s="54">
        <f>Travel!AL88</f>
        <v>0</v>
      </c>
      <c r="N413" s="54">
        <f>Travel!AM88</f>
        <v>0</v>
      </c>
      <c r="O413" s="54">
        <f>Travel!AN88</f>
        <v>0</v>
      </c>
      <c r="P413" s="54">
        <f>Travel!AO88</f>
        <v>0</v>
      </c>
      <c r="Q413" s="54">
        <f>Travel!AP88</f>
        <v>0</v>
      </c>
      <c r="R413" s="54">
        <f>Travel!AQ88</f>
        <v>0</v>
      </c>
      <c r="S413" s="54">
        <f>Travel!AR88</f>
        <v>0</v>
      </c>
      <c r="T413" s="54">
        <f>Travel!AS88</f>
        <v>0</v>
      </c>
      <c r="U413" s="54">
        <f>Travel!AT88</f>
        <v>0</v>
      </c>
      <c r="V413" s="54">
        <f t="shared" si="7"/>
        <v>0</v>
      </c>
    </row>
    <row r="414" spans="1:22" x14ac:dyDescent="0.2">
      <c r="A414" s="46" t="str">
        <f>Travel!AA89</f>
        <v>Budget</v>
      </c>
      <c r="B414" s="46" t="str">
        <f>Travel!AB89</f>
        <v>7068-000000</v>
      </c>
      <c r="C414" s="46">
        <f>Travel!AC89</f>
        <v>960</v>
      </c>
      <c r="D414" s="53" t="str">
        <f>Travel!AD89</f>
        <v>035</v>
      </c>
      <c r="E414" s="53"/>
      <c r="H414" s="46">
        <f>Travel!AG89</f>
        <v>110</v>
      </c>
      <c r="I414" s="46" t="str">
        <f>Travel!AH89</f>
        <v>USD</v>
      </c>
      <c r="J414" s="54">
        <f>Travel!AI89</f>
        <v>0</v>
      </c>
      <c r="K414" s="54">
        <f>Travel!AJ89</f>
        <v>0</v>
      </c>
      <c r="L414" s="54">
        <f>Travel!AK89</f>
        <v>0</v>
      </c>
      <c r="M414" s="54">
        <f>Travel!AL89</f>
        <v>0</v>
      </c>
      <c r="N414" s="54">
        <f>Travel!AM89</f>
        <v>0</v>
      </c>
      <c r="O414" s="54">
        <f>Travel!AN89</f>
        <v>0</v>
      </c>
      <c r="P414" s="54">
        <f>Travel!AO89</f>
        <v>0</v>
      </c>
      <c r="Q414" s="54">
        <f>Travel!AP89</f>
        <v>0</v>
      </c>
      <c r="R414" s="54">
        <f>Travel!AQ89</f>
        <v>0</v>
      </c>
      <c r="S414" s="54">
        <f>Travel!AR89</f>
        <v>0</v>
      </c>
      <c r="T414" s="54">
        <f>Travel!AS89</f>
        <v>0</v>
      </c>
      <c r="U414" s="54">
        <f>Travel!AT89</f>
        <v>0</v>
      </c>
      <c r="V414" s="54">
        <f t="shared" si="7"/>
        <v>0</v>
      </c>
    </row>
    <row r="415" spans="1:22" x14ac:dyDescent="0.2">
      <c r="A415" s="46" t="str">
        <f>Travel!AA90</f>
        <v>Budget</v>
      </c>
      <c r="B415" s="46" t="str">
        <f>Travel!AB90</f>
        <v>7072-000000</v>
      </c>
      <c r="C415" s="46">
        <f>Travel!AC90</f>
        <v>960</v>
      </c>
      <c r="D415" s="53" t="str">
        <f>Travel!AD90</f>
        <v>035</v>
      </c>
      <c r="E415" s="53"/>
      <c r="H415" s="46">
        <f>Travel!AG90</f>
        <v>110</v>
      </c>
      <c r="I415" s="46" t="str">
        <f>Travel!AH90</f>
        <v>USD</v>
      </c>
      <c r="J415" s="54">
        <f>Travel!AI90</f>
        <v>0</v>
      </c>
      <c r="K415" s="54">
        <f>Travel!AJ90</f>
        <v>0</v>
      </c>
      <c r="L415" s="54">
        <f>Travel!AK90</f>
        <v>0</v>
      </c>
      <c r="M415" s="54">
        <f>Travel!AL90</f>
        <v>0</v>
      </c>
      <c r="N415" s="54">
        <f>Travel!AM90</f>
        <v>0</v>
      </c>
      <c r="O415" s="54">
        <f>Travel!AN90</f>
        <v>0</v>
      </c>
      <c r="P415" s="54">
        <f>Travel!AO90</f>
        <v>0</v>
      </c>
      <c r="Q415" s="54">
        <f>Travel!AP90</f>
        <v>0</v>
      </c>
      <c r="R415" s="54">
        <f>Travel!AQ90</f>
        <v>0</v>
      </c>
      <c r="S415" s="54">
        <f>Travel!AR90</f>
        <v>0</v>
      </c>
      <c r="T415" s="54">
        <f>Travel!AS90</f>
        <v>0</v>
      </c>
      <c r="U415" s="54">
        <f>Travel!AT90</f>
        <v>0</v>
      </c>
      <c r="V415" s="54">
        <f t="shared" si="7"/>
        <v>0</v>
      </c>
    </row>
    <row r="416" spans="1:22" x14ac:dyDescent="0.2">
      <c r="A416" s="46" t="str">
        <f>Travel!AA94</f>
        <v>Budget</v>
      </c>
      <c r="B416" s="46" t="str">
        <f>Travel!AB94</f>
        <v>7060-000000</v>
      </c>
      <c r="C416" s="46">
        <f>Travel!AC94</f>
        <v>961</v>
      </c>
      <c r="D416" s="53" t="str">
        <f>Travel!AD94</f>
        <v>035</v>
      </c>
      <c r="E416" s="53"/>
      <c r="H416" s="46">
        <f>Travel!AG94</f>
        <v>110</v>
      </c>
      <c r="I416" s="46" t="str">
        <f>Travel!AH94</f>
        <v>USD</v>
      </c>
      <c r="J416" s="54">
        <f>Travel!AI94</f>
        <v>0</v>
      </c>
      <c r="K416" s="54">
        <f>Travel!AJ94</f>
        <v>0</v>
      </c>
      <c r="L416" s="54">
        <f>Travel!AK94</f>
        <v>0</v>
      </c>
      <c r="M416" s="54">
        <f>Travel!AL94</f>
        <v>0</v>
      </c>
      <c r="N416" s="54">
        <f>Travel!AM94</f>
        <v>0</v>
      </c>
      <c r="O416" s="54">
        <f>Travel!AN94</f>
        <v>0</v>
      </c>
      <c r="P416" s="54">
        <f>Travel!AO94</f>
        <v>0</v>
      </c>
      <c r="Q416" s="54">
        <f>Travel!AP94</f>
        <v>0</v>
      </c>
      <c r="R416" s="54">
        <f>Travel!AQ94</f>
        <v>0</v>
      </c>
      <c r="S416" s="54">
        <f>Travel!AR94</f>
        <v>0</v>
      </c>
      <c r="T416" s="54">
        <f>Travel!AS94</f>
        <v>0</v>
      </c>
      <c r="U416" s="54">
        <f>Travel!AT94</f>
        <v>0</v>
      </c>
      <c r="V416" s="54">
        <f t="shared" si="7"/>
        <v>0</v>
      </c>
    </row>
    <row r="417" spans="1:22" x14ac:dyDescent="0.2">
      <c r="A417" s="46" t="str">
        <f>Travel!AA95</f>
        <v>Budget</v>
      </c>
      <c r="B417" s="46" t="str">
        <f>Travel!AB95</f>
        <v>7062-000000</v>
      </c>
      <c r="C417" s="46">
        <f>Travel!AC95</f>
        <v>961</v>
      </c>
      <c r="D417" s="53" t="str">
        <f>Travel!AD95</f>
        <v>035</v>
      </c>
      <c r="E417" s="53"/>
      <c r="H417" s="46">
        <f>Travel!AG95</f>
        <v>110</v>
      </c>
      <c r="I417" s="46" t="str">
        <f>Travel!AH95</f>
        <v>USD</v>
      </c>
      <c r="J417" s="54">
        <f>Travel!AI95</f>
        <v>0</v>
      </c>
      <c r="K417" s="54">
        <f>Travel!AJ95</f>
        <v>0</v>
      </c>
      <c r="L417" s="54">
        <f>Travel!AK95</f>
        <v>0</v>
      </c>
      <c r="M417" s="54">
        <f>Travel!AL95</f>
        <v>0</v>
      </c>
      <c r="N417" s="54">
        <f>Travel!AM95</f>
        <v>0</v>
      </c>
      <c r="O417" s="54">
        <f>Travel!AN95</f>
        <v>0</v>
      </c>
      <c r="P417" s="54">
        <f>Travel!AO95</f>
        <v>0</v>
      </c>
      <c r="Q417" s="54">
        <f>Travel!AP95</f>
        <v>0</v>
      </c>
      <c r="R417" s="54">
        <f>Travel!AQ95</f>
        <v>0</v>
      </c>
      <c r="S417" s="54">
        <f>Travel!AR95</f>
        <v>0</v>
      </c>
      <c r="T417" s="54">
        <f>Travel!AS95</f>
        <v>0</v>
      </c>
      <c r="U417" s="54">
        <f>Travel!AT95</f>
        <v>0</v>
      </c>
      <c r="V417" s="54">
        <f t="shared" si="7"/>
        <v>0</v>
      </c>
    </row>
    <row r="418" spans="1:22" x14ac:dyDescent="0.2">
      <c r="A418" s="46" t="str">
        <f>Travel!AA96</f>
        <v>Budget</v>
      </c>
      <c r="B418" s="46" t="str">
        <f>Travel!AB96</f>
        <v>7064-000000</v>
      </c>
      <c r="C418" s="46">
        <f>Travel!AC96</f>
        <v>961</v>
      </c>
      <c r="D418" s="53" t="str">
        <f>Travel!AD96</f>
        <v>035</v>
      </c>
      <c r="E418" s="53"/>
      <c r="H418" s="46">
        <f>Travel!AG96</f>
        <v>110</v>
      </c>
      <c r="I418" s="46" t="str">
        <f>Travel!AH96</f>
        <v>USD</v>
      </c>
      <c r="J418" s="54">
        <f>Travel!AI96</f>
        <v>0</v>
      </c>
      <c r="K418" s="54">
        <f>Travel!AJ96</f>
        <v>0</v>
      </c>
      <c r="L418" s="54">
        <f>Travel!AK96</f>
        <v>0</v>
      </c>
      <c r="M418" s="54">
        <f>Travel!AL96</f>
        <v>0</v>
      </c>
      <c r="N418" s="54">
        <f>Travel!AM96</f>
        <v>0</v>
      </c>
      <c r="O418" s="54">
        <f>Travel!AN96</f>
        <v>0</v>
      </c>
      <c r="P418" s="54">
        <f>Travel!AO96</f>
        <v>0</v>
      </c>
      <c r="Q418" s="54">
        <f>Travel!AP96</f>
        <v>0</v>
      </c>
      <c r="R418" s="54">
        <f>Travel!AQ96</f>
        <v>0</v>
      </c>
      <c r="S418" s="54">
        <f>Travel!AR96</f>
        <v>0</v>
      </c>
      <c r="T418" s="54">
        <f>Travel!AS96</f>
        <v>0</v>
      </c>
      <c r="U418" s="54">
        <f>Travel!AT96</f>
        <v>0</v>
      </c>
      <c r="V418" s="54">
        <f t="shared" si="7"/>
        <v>0</v>
      </c>
    </row>
    <row r="419" spans="1:22" x14ac:dyDescent="0.2">
      <c r="A419" s="46" t="str">
        <f>Travel!AA97</f>
        <v>Budget</v>
      </c>
      <c r="B419" s="46" t="str">
        <f>Travel!AB97</f>
        <v>7066-000000</v>
      </c>
      <c r="C419" s="46">
        <f>Travel!AC97</f>
        <v>961</v>
      </c>
      <c r="D419" s="53" t="str">
        <f>Travel!AD97</f>
        <v>035</v>
      </c>
      <c r="E419" s="53"/>
      <c r="H419" s="46">
        <f>Travel!AG97</f>
        <v>110</v>
      </c>
      <c r="I419" s="46" t="str">
        <f>Travel!AH97</f>
        <v>USD</v>
      </c>
      <c r="J419" s="54">
        <f>Travel!AI97</f>
        <v>0</v>
      </c>
      <c r="K419" s="54">
        <f>Travel!AJ97</f>
        <v>0</v>
      </c>
      <c r="L419" s="54">
        <f>Travel!AK97</f>
        <v>0</v>
      </c>
      <c r="M419" s="54">
        <f>Travel!AL97</f>
        <v>0</v>
      </c>
      <c r="N419" s="54">
        <f>Travel!AM97</f>
        <v>0</v>
      </c>
      <c r="O419" s="54">
        <f>Travel!AN97</f>
        <v>0</v>
      </c>
      <c r="P419" s="54">
        <f>Travel!AO97</f>
        <v>0</v>
      </c>
      <c r="Q419" s="54">
        <f>Travel!AP97</f>
        <v>0</v>
      </c>
      <c r="R419" s="54">
        <f>Travel!AQ97</f>
        <v>0</v>
      </c>
      <c r="S419" s="54">
        <f>Travel!AR97</f>
        <v>0</v>
      </c>
      <c r="T419" s="54">
        <f>Travel!AS97</f>
        <v>0</v>
      </c>
      <c r="U419" s="54">
        <f>Travel!AT97</f>
        <v>0</v>
      </c>
      <c r="V419" s="54">
        <f t="shared" si="7"/>
        <v>0</v>
      </c>
    </row>
    <row r="420" spans="1:22" x14ac:dyDescent="0.2">
      <c r="A420" s="46" t="str">
        <f>Travel!AA98</f>
        <v>Budget</v>
      </c>
      <c r="B420" s="46" t="str">
        <f>Travel!AB98</f>
        <v>7068-000000</v>
      </c>
      <c r="C420" s="46">
        <f>Travel!AC98</f>
        <v>961</v>
      </c>
      <c r="D420" s="53" t="str">
        <f>Travel!AD98</f>
        <v>035</v>
      </c>
      <c r="E420" s="53"/>
      <c r="H420" s="46">
        <f>Travel!AG98</f>
        <v>110</v>
      </c>
      <c r="I420" s="46" t="str">
        <f>Travel!AH98</f>
        <v>USD</v>
      </c>
      <c r="J420" s="54">
        <f>Travel!AI98</f>
        <v>0</v>
      </c>
      <c r="K420" s="54">
        <f>Travel!AJ98</f>
        <v>0</v>
      </c>
      <c r="L420" s="54">
        <f>Travel!AK98</f>
        <v>0</v>
      </c>
      <c r="M420" s="54">
        <f>Travel!AL98</f>
        <v>0</v>
      </c>
      <c r="N420" s="54">
        <f>Travel!AM98</f>
        <v>0</v>
      </c>
      <c r="O420" s="54">
        <f>Travel!AN98</f>
        <v>0</v>
      </c>
      <c r="P420" s="54">
        <f>Travel!AO98</f>
        <v>0</v>
      </c>
      <c r="Q420" s="54">
        <f>Travel!AP98</f>
        <v>0</v>
      </c>
      <c r="R420" s="54">
        <f>Travel!AQ98</f>
        <v>0</v>
      </c>
      <c r="S420" s="54">
        <f>Travel!AR98</f>
        <v>0</v>
      </c>
      <c r="T420" s="54">
        <f>Travel!AS98</f>
        <v>0</v>
      </c>
      <c r="U420" s="54">
        <f>Travel!AT98</f>
        <v>0</v>
      </c>
      <c r="V420" s="54">
        <f t="shared" si="7"/>
        <v>0</v>
      </c>
    </row>
    <row r="421" spans="1:22" x14ac:dyDescent="0.2">
      <c r="A421" s="46" t="str">
        <f>Travel!AA99</f>
        <v>Budget</v>
      </c>
      <c r="B421" s="46" t="str">
        <f>Travel!AB99</f>
        <v>7072-000000</v>
      </c>
      <c r="C421" s="46">
        <f>Travel!AC99</f>
        <v>961</v>
      </c>
      <c r="D421" s="53" t="str">
        <f>Travel!AD99</f>
        <v>035</v>
      </c>
      <c r="E421" s="53"/>
      <c r="H421" s="46">
        <f>Travel!AG99</f>
        <v>110</v>
      </c>
      <c r="I421" s="46" t="str">
        <f>Travel!AH99</f>
        <v>USD</v>
      </c>
      <c r="J421" s="54">
        <f>Travel!AI99</f>
        <v>0</v>
      </c>
      <c r="K421" s="54">
        <f>Travel!AJ99</f>
        <v>0</v>
      </c>
      <c r="L421" s="54">
        <f>Travel!AK99</f>
        <v>0</v>
      </c>
      <c r="M421" s="54">
        <f>Travel!AL99</f>
        <v>0</v>
      </c>
      <c r="N421" s="54">
        <f>Travel!AM99</f>
        <v>0</v>
      </c>
      <c r="O421" s="54">
        <f>Travel!AN99</f>
        <v>0</v>
      </c>
      <c r="P421" s="54">
        <f>Travel!AO99</f>
        <v>0</v>
      </c>
      <c r="Q421" s="54">
        <f>Travel!AP99</f>
        <v>0</v>
      </c>
      <c r="R421" s="54">
        <f>Travel!AQ99</f>
        <v>0</v>
      </c>
      <c r="S421" s="54">
        <f>Travel!AR99</f>
        <v>0</v>
      </c>
      <c r="T421" s="54">
        <f>Travel!AS99</f>
        <v>0</v>
      </c>
      <c r="U421" s="54">
        <f>Travel!AT99</f>
        <v>0</v>
      </c>
      <c r="V421" s="54">
        <f t="shared" si="7"/>
        <v>0</v>
      </c>
    </row>
    <row r="422" spans="1:22" x14ac:dyDescent="0.2">
      <c r="A422" s="46" t="str">
        <f>Travel!AA103</f>
        <v>Budget</v>
      </c>
      <c r="B422" s="46" t="str">
        <f>Travel!AB103</f>
        <v>7060-000000</v>
      </c>
      <c r="C422" s="46">
        <f>Travel!AC103</f>
        <v>962</v>
      </c>
      <c r="D422" s="53" t="str">
        <f>Travel!AD103</f>
        <v>035</v>
      </c>
      <c r="E422" s="53"/>
      <c r="H422" s="46">
        <f>Travel!AG103</f>
        <v>110</v>
      </c>
      <c r="I422" s="46" t="str">
        <f>Travel!AH103</f>
        <v>USD</v>
      </c>
      <c r="J422" s="54">
        <f>Travel!AI103</f>
        <v>0</v>
      </c>
      <c r="K422" s="54">
        <f>Travel!AJ103</f>
        <v>0</v>
      </c>
      <c r="L422" s="54">
        <f>Travel!AK103</f>
        <v>0</v>
      </c>
      <c r="M422" s="54">
        <f>Travel!AL103</f>
        <v>0</v>
      </c>
      <c r="N422" s="54">
        <f>Travel!AM103</f>
        <v>0</v>
      </c>
      <c r="O422" s="54">
        <f>Travel!AN103</f>
        <v>0</v>
      </c>
      <c r="P422" s="54">
        <f>Travel!AO103</f>
        <v>0</v>
      </c>
      <c r="Q422" s="54">
        <f>Travel!AP103</f>
        <v>0</v>
      </c>
      <c r="R422" s="54">
        <f>Travel!AQ103</f>
        <v>0</v>
      </c>
      <c r="S422" s="54">
        <f>Travel!AR103</f>
        <v>0</v>
      </c>
      <c r="T422" s="54">
        <f>Travel!AS103</f>
        <v>0</v>
      </c>
      <c r="U422" s="54">
        <f>Travel!AT103</f>
        <v>0</v>
      </c>
      <c r="V422" s="54">
        <f t="shared" si="7"/>
        <v>0</v>
      </c>
    </row>
    <row r="423" spans="1:22" x14ac:dyDescent="0.2">
      <c r="A423" s="46" t="str">
        <f>Travel!AA104</f>
        <v>Budget</v>
      </c>
      <c r="B423" s="46" t="str">
        <f>Travel!AB104</f>
        <v>7062-000000</v>
      </c>
      <c r="C423" s="46">
        <f>Travel!AC104</f>
        <v>962</v>
      </c>
      <c r="D423" s="53" t="str">
        <f>Travel!AD104</f>
        <v>035</v>
      </c>
      <c r="E423" s="53"/>
      <c r="H423" s="46">
        <f>Travel!AG104</f>
        <v>110</v>
      </c>
      <c r="I423" s="46" t="str">
        <f>Travel!AH104</f>
        <v>USD</v>
      </c>
      <c r="J423" s="54">
        <f>Travel!AI104</f>
        <v>0</v>
      </c>
      <c r="K423" s="54">
        <f>Travel!AJ104</f>
        <v>0</v>
      </c>
      <c r="L423" s="54">
        <f>Travel!AK104</f>
        <v>0</v>
      </c>
      <c r="M423" s="54">
        <f>Travel!AL104</f>
        <v>0</v>
      </c>
      <c r="N423" s="54">
        <f>Travel!AM104</f>
        <v>0</v>
      </c>
      <c r="O423" s="54">
        <f>Travel!AN104</f>
        <v>0</v>
      </c>
      <c r="P423" s="54">
        <f>Travel!AO104</f>
        <v>0</v>
      </c>
      <c r="Q423" s="54">
        <f>Travel!AP104</f>
        <v>0</v>
      </c>
      <c r="R423" s="54">
        <f>Travel!AQ104</f>
        <v>0</v>
      </c>
      <c r="S423" s="54">
        <f>Travel!AR104</f>
        <v>0</v>
      </c>
      <c r="T423" s="54">
        <f>Travel!AS104</f>
        <v>0</v>
      </c>
      <c r="U423" s="54">
        <f>Travel!AT104</f>
        <v>0</v>
      </c>
      <c r="V423" s="54">
        <f t="shared" si="7"/>
        <v>0</v>
      </c>
    </row>
    <row r="424" spans="1:22" x14ac:dyDescent="0.2">
      <c r="A424" s="46" t="str">
        <f>Travel!AA105</f>
        <v>Budget</v>
      </c>
      <c r="B424" s="46" t="str">
        <f>Travel!AB105</f>
        <v>7064-000000</v>
      </c>
      <c r="C424" s="46">
        <f>Travel!AC105</f>
        <v>962</v>
      </c>
      <c r="D424" s="53" t="str">
        <f>Travel!AD105</f>
        <v>035</v>
      </c>
      <c r="E424" s="53"/>
      <c r="H424" s="46">
        <f>Travel!AG105</f>
        <v>110</v>
      </c>
      <c r="I424" s="46" t="str">
        <f>Travel!AH105</f>
        <v>USD</v>
      </c>
      <c r="J424" s="54">
        <f>Travel!AI105</f>
        <v>0</v>
      </c>
      <c r="K424" s="54">
        <f>Travel!AJ105</f>
        <v>0</v>
      </c>
      <c r="L424" s="54">
        <f>Travel!AK105</f>
        <v>0</v>
      </c>
      <c r="M424" s="54">
        <f>Travel!AL105</f>
        <v>0</v>
      </c>
      <c r="N424" s="54">
        <f>Travel!AM105</f>
        <v>0</v>
      </c>
      <c r="O424" s="54">
        <f>Travel!AN105</f>
        <v>0</v>
      </c>
      <c r="P424" s="54">
        <f>Travel!AO105</f>
        <v>0</v>
      </c>
      <c r="Q424" s="54">
        <f>Travel!AP105</f>
        <v>0</v>
      </c>
      <c r="R424" s="54">
        <f>Travel!AQ105</f>
        <v>0</v>
      </c>
      <c r="S424" s="54">
        <f>Travel!AR105</f>
        <v>0</v>
      </c>
      <c r="T424" s="54">
        <f>Travel!AS105</f>
        <v>0</v>
      </c>
      <c r="U424" s="54">
        <f>Travel!AT105</f>
        <v>0</v>
      </c>
      <c r="V424" s="54">
        <f t="shared" si="7"/>
        <v>0</v>
      </c>
    </row>
    <row r="425" spans="1:22" x14ac:dyDescent="0.2">
      <c r="A425" s="46" t="str">
        <f>Travel!AA106</f>
        <v>Budget</v>
      </c>
      <c r="B425" s="46" t="str">
        <f>Travel!AB106</f>
        <v>7066-000000</v>
      </c>
      <c r="C425" s="46">
        <f>Travel!AC106</f>
        <v>962</v>
      </c>
      <c r="D425" s="53" t="str">
        <f>Travel!AD106</f>
        <v>035</v>
      </c>
      <c r="E425" s="53"/>
      <c r="H425" s="46">
        <f>Travel!AG106</f>
        <v>110</v>
      </c>
      <c r="I425" s="46" t="str">
        <f>Travel!AH106</f>
        <v>USD</v>
      </c>
      <c r="J425" s="54">
        <f>Travel!AI106</f>
        <v>0</v>
      </c>
      <c r="K425" s="54">
        <f>Travel!AJ106</f>
        <v>0</v>
      </c>
      <c r="L425" s="54">
        <f>Travel!AK106</f>
        <v>0</v>
      </c>
      <c r="M425" s="54">
        <f>Travel!AL106</f>
        <v>0</v>
      </c>
      <c r="N425" s="54">
        <f>Travel!AM106</f>
        <v>0</v>
      </c>
      <c r="O425" s="54">
        <f>Travel!AN106</f>
        <v>0</v>
      </c>
      <c r="P425" s="54">
        <f>Travel!AO106</f>
        <v>0</v>
      </c>
      <c r="Q425" s="54">
        <f>Travel!AP106</f>
        <v>0</v>
      </c>
      <c r="R425" s="54">
        <f>Travel!AQ106</f>
        <v>0</v>
      </c>
      <c r="S425" s="54">
        <f>Travel!AR106</f>
        <v>0</v>
      </c>
      <c r="T425" s="54">
        <f>Travel!AS106</f>
        <v>0</v>
      </c>
      <c r="U425" s="54">
        <f>Travel!AT106</f>
        <v>0</v>
      </c>
      <c r="V425" s="54">
        <f t="shared" si="7"/>
        <v>0</v>
      </c>
    </row>
    <row r="426" spans="1:22" x14ac:dyDescent="0.2">
      <c r="A426" s="46" t="str">
        <f>Travel!AA107</f>
        <v>Budget</v>
      </c>
      <c r="B426" s="46" t="str">
        <f>Travel!AB107</f>
        <v>7068-000000</v>
      </c>
      <c r="C426" s="46">
        <f>Travel!AC107</f>
        <v>962</v>
      </c>
      <c r="D426" s="53" t="str">
        <f>Travel!AD107</f>
        <v>035</v>
      </c>
      <c r="E426" s="53"/>
      <c r="H426" s="46">
        <f>Travel!AG107</f>
        <v>110</v>
      </c>
      <c r="I426" s="46" t="str">
        <f>Travel!AH107</f>
        <v>USD</v>
      </c>
      <c r="J426" s="54">
        <f>Travel!AI107</f>
        <v>0</v>
      </c>
      <c r="K426" s="54">
        <f>Travel!AJ107</f>
        <v>0</v>
      </c>
      <c r="L426" s="54">
        <f>Travel!AK107</f>
        <v>0</v>
      </c>
      <c r="M426" s="54">
        <f>Travel!AL107</f>
        <v>0</v>
      </c>
      <c r="N426" s="54">
        <f>Travel!AM107</f>
        <v>0</v>
      </c>
      <c r="O426" s="54">
        <f>Travel!AN107</f>
        <v>0</v>
      </c>
      <c r="P426" s="54">
        <f>Travel!AO107</f>
        <v>0</v>
      </c>
      <c r="Q426" s="54">
        <f>Travel!AP107</f>
        <v>0</v>
      </c>
      <c r="R426" s="54">
        <f>Travel!AQ107</f>
        <v>0</v>
      </c>
      <c r="S426" s="54">
        <f>Travel!AR107</f>
        <v>0</v>
      </c>
      <c r="T426" s="54">
        <f>Travel!AS107</f>
        <v>0</v>
      </c>
      <c r="U426" s="54">
        <f>Travel!AT107</f>
        <v>0</v>
      </c>
      <c r="V426" s="54">
        <f t="shared" si="7"/>
        <v>0</v>
      </c>
    </row>
    <row r="427" spans="1:22" x14ac:dyDescent="0.2">
      <c r="A427" s="46" t="str">
        <f>Travel!AA108</f>
        <v>Budget</v>
      </c>
      <c r="B427" s="46" t="str">
        <f>Travel!AB108</f>
        <v>7072-000000</v>
      </c>
      <c r="C427" s="46">
        <f>Travel!AC108</f>
        <v>962</v>
      </c>
      <c r="D427" s="53" t="str">
        <f>Travel!AD108</f>
        <v>035</v>
      </c>
      <c r="E427" s="53"/>
      <c r="H427" s="46">
        <f>Travel!AG108</f>
        <v>110</v>
      </c>
      <c r="I427" s="46" t="str">
        <f>Travel!AH108</f>
        <v>USD</v>
      </c>
      <c r="J427" s="54">
        <f>Travel!AI108</f>
        <v>0</v>
      </c>
      <c r="K427" s="54">
        <f>Travel!AJ108</f>
        <v>0</v>
      </c>
      <c r="L427" s="54">
        <f>Travel!AK108</f>
        <v>0</v>
      </c>
      <c r="M427" s="54">
        <f>Travel!AL108</f>
        <v>0</v>
      </c>
      <c r="N427" s="54">
        <f>Travel!AM108</f>
        <v>0</v>
      </c>
      <c r="O427" s="54">
        <f>Travel!AN108</f>
        <v>0</v>
      </c>
      <c r="P427" s="54">
        <f>Travel!AO108</f>
        <v>0</v>
      </c>
      <c r="Q427" s="54">
        <f>Travel!AP108</f>
        <v>0</v>
      </c>
      <c r="R427" s="54">
        <f>Travel!AQ108</f>
        <v>0</v>
      </c>
      <c r="S427" s="54">
        <f>Travel!AR108</f>
        <v>0</v>
      </c>
      <c r="T427" s="54">
        <f>Travel!AS108</f>
        <v>0</v>
      </c>
      <c r="U427" s="54">
        <f>Travel!AT108</f>
        <v>0</v>
      </c>
      <c r="V427" s="54">
        <f t="shared" si="7"/>
        <v>0</v>
      </c>
    </row>
    <row r="428" spans="1:22" x14ac:dyDescent="0.2">
      <c r="A428" s="46" t="str">
        <f>Travel!AA112</f>
        <v>Budget</v>
      </c>
      <c r="B428" s="46" t="str">
        <f>Travel!AB112</f>
        <v>7060-000000</v>
      </c>
      <c r="C428" s="46">
        <f>Travel!AC112</f>
        <v>963</v>
      </c>
      <c r="D428" s="53" t="str">
        <f>Travel!AD112</f>
        <v>035</v>
      </c>
      <c r="E428" s="53"/>
      <c r="H428" s="46">
        <f>Travel!AG112</f>
        <v>110</v>
      </c>
      <c r="I428" s="46" t="str">
        <f>Travel!AH112</f>
        <v>USD</v>
      </c>
      <c r="J428" s="54">
        <f>Travel!AI112</f>
        <v>0</v>
      </c>
      <c r="K428" s="54">
        <f>Travel!AJ112</f>
        <v>0</v>
      </c>
      <c r="L428" s="54">
        <f>Travel!AK112</f>
        <v>0</v>
      </c>
      <c r="M428" s="54">
        <f>Travel!AL112</f>
        <v>0</v>
      </c>
      <c r="N428" s="54">
        <f>Travel!AM112</f>
        <v>0</v>
      </c>
      <c r="O428" s="54">
        <f>Travel!AN112</f>
        <v>0</v>
      </c>
      <c r="P428" s="54">
        <f>Travel!AO112</f>
        <v>0</v>
      </c>
      <c r="Q428" s="54">
        <f>Travel!AP112</f>
        <v>0</v>
      </c>
      <c r="R428" s="54">
        <f>Travel!AQ112</f>
        <v>0</v>
      </c>
      <c r="S428" s="54">
        <f>Travel!AR112</f>
        <v>0</v>
      </c>
      <c r="T428" s="54">
        <f>Travel!AS112</f>
        <v>0</v>
      </c>
      <c r="U428" s="54">
        <f>Travel!AT112</f>
        <v>0</v>
      </c>
      <c r="V428" s="54">
        <f t="shared" si="7"/>
        <v>0</v>
      </c>
    </row>
    <row r="429" spans="1:22" x14ac:dyDescent="0.2">
      <c r="A429" s="46" t="str">
        <f>Travel!AA113</f>
        <v>Budget</v>
      </c>
      <c r="B429" s="46" t="str">
        <f>Travel!AB113</f>
        <v>7062-000000</v>
      </c>
      <c r="C429" s="46">
        <f>Travel!AC113</f>
        <v>963</v>
      </c>
      <c r="D429" s="53" t="str">
        <f>Travel!AD113</f>
        <v>035</v>
      </c>
      <c r="E429" s="53"/>
      <c r="H429" s="46">
        <f>Travel!AG113</f>
        <v>110</v>
      </c>
      <c r="I429" s="46" t="str">
        <f>Travel!AH113</f>
        <v>USD</v>
      </c>
      <c r="J429" s="54">
        <f>Travel!AI113</f>
        <v>0</v>
      </c>
      <c r="K429" s="54">
        <f>Travel!AJ113</f>
        <v>0</v>
      </c>
      <c r="L429" s="54">
        <f>Travel!AK113</f>
        <v>0</v>
      </c>
      <c r="M429" s="54">
        <f>Travel!AL113</f>
        <v>0</v>
      </c>
      <c r="N429" s="54">
        <f>Travel!AM113</f>
        <v>0</v>
      </c>
      <c r="O429" s="54">
        <f>Travel!AN113</f>
        <v>0</v>
      </c>
      <c r="P429" s="54">
        <f>Travel!AO113</f>
        <v>0</v>
      </c>
      <c r="Q429" s="54">
        <f>Travel!AP113</f>
        <v>0</v>
      </c>
      <c r="R429" s="54">
        <f>Travel!AQ113</f>
        <v>0</v>
      </c>
      <c r="S429" s="54">
        <f>Travel!AR113</f>
        <v>0</v>
      </c>
      <c r="T429" s="54">
        <f>Travel!AS113</f>
        <v>0</v>
      </c>
      <c r="U429" s="54">
        <f>Travel!AT113</f>
        <v>0</v>
      </c>
      <c r="V429" s="54">
        <f t="shared" si="7"/>
        <v>0</v>
      </c>
    </row>
    <row r="430" spans="1:22" x14ac:dyDescent="0.2">
      <c r="A430" s="46" t="str">
        <f>Travel!AA114</f>
        <v>Budget</v>
      </c>
      <c r="B430" s="46" t="str">
        <f>Travel!AB114</f>
        <v>7064-000000</v>
      </c>
      <c r="C430" s="46">
        <f>Travel!AC114</f>
        <v>963</v>
      </c>
      <c r="D430" s="53" t="str">
        <f>Travel!AD114</f>
        <v>035</v>
      </c>
      <c r="E430" s="53"/>
      <c r="H430" s="46">
        <f>Travel!AG114</f>
        <v>110</v>
      </c>
      <c r="I430" s="46" t="str">
        <f>Travel!AH114</f>
        <v>USD</v>
      </c>
      <c r="J430" s="54">
        <f>Travel!AI114</f>
        <v>0</v>
      </c>
      <c r="K430" s="54">
        <f>Travel!AJ114</f>
        <v>0</v>
      </c>
      <c r="L430" s="54">
        <f>Travel!AK114</f>
        <v>0</v>
      </c>
      <c r="M430" s="54">
        <f>Travel!AL114</f>
        <v>0</v>
      </c>
      <c r="N430" s="54">
        <f>Travel!AM114</f>
        <v>0</v>
      </c>
      <c r="O430" s="54">
        <f>Travel!AN114</f>
        <v>0</v>
      </c>
      <c r="P430" s="54">
        <f>Travel!AO114</f>
        <v>0</v>
      </c>
      <c r="Q430" s="54">
        <f>Travel!AP114</f>
        <v>0</v>
      </c>
      <c r="R430" s="54">
        <f>Travel!AQ114</f>
        <v>0</v>
      </c>
      <c r="S430" s="54">
        <f>Travel!AR114</f>
        <v>0</v>
      </c>
      <c r="T430" s="54">
        <f>Travel!AS114</f>
        <v>0</v>
      </c>
      <c r="U430" s="54">
        <f>Travel!AT114</f>
        <v>0</v>
      </c>
      <c r="V430" s="54">
        <f t="shared" si="7"/>
        <v>0</v>
      </c>
    </row>
    <row r="431" spans="1:22" x14ac:dyDescent="0.2">
      <c r="A431" s="46" t="str">
        <f>Travel!AA115</f>
        <v>Budget</v>
      </c>
      <c r="B431" s="46" t="str">
        <f>Travel!AB115</f>
        <v>7066-000000</v>
      </c>
      <c r="C431" s="46">
        <f>Travel!AC115</f>
        <v>963</v>
      </c>
      <c r="D431" s="53" t="str">
        <f>Travel!AD115</f>
        <v>035</v>
      </c>
      <c r="E431" s="53"/>
      <c r="H431" s="46">
        <f>Travel!AG115</f>
        <v>110</v>
      </c>
      <c r="I431" s="46" t="str">
        <f>Travel!AH115</f>
        <v>USD</v>
      </c>
      <c r="J431" s="54">
        <f>Travel!AI115</f>
        <v>0</v>
      </c>
      <c r="K431" s="54">
        <f>Travel!AJ115</f>
        <v>0</v>
      </c>
      <c r="L431" s="54">
        <f>Travel!AK115</f>
        <v>0</v>
      </c>
      <c r="M431" s="54">
        <f>Travel!AL115</f>
        <v>0</v>
      </c>
      <c r="N431" s="54">
        <f>Travel!AM115</f>
        <v>0</v>
      </c>
      <c r="O431" s="54">
        <f>Travel!AN115</f>
        <v>0</v>
      </c>
      <c r="P431" s="54">
        <f>Travel!AO115</f>
        <v>0</v>
      </c>
      <c r="Q431" s="54">
        <f>Travel!AP115</f>
        <v>0</v>
      </c>
      <c r="R431" s="54">
        <f>Travel!AQ115</f>
        <v>0</v>
      </c>
      <c r="S431" s="54">
        <f>Travel!AR115</f>
        <v>0</v>
      </c>
      <c r="T431" s="54">
        <f>Travel!AS115</f>
        <v>0</v>
      </c>
      <c r="U431" s="54">
        <f>Travel!AT115</f>
        <v>0</v>
      </c>
      <c r="V431" s="54">
        <f t="shared" si="7"/>
        <v>0</v>
      </c>
    </row>
    <row r="432" spans="1:22" x14ac:dyDescent="0.2">
      <c r="A432" s="46" t="str">
        <f>Travel!AA116</f>
        <v>Budget</v>
      </c>
      <c r="B432" s="46" t="str">
        <f>Travel!AB116</f>
        <v>7068-000000</v>
      </c>
      <c r="C432" s="46">
        <f>Travel!AC116</f>
        <v>963</v>
      </c>
      <c r="D432" s="53" t="str">
        <f>Travel!AD116</f>
        <v>035</v>
      </c>
      <c r="E432" s="53"/>
      <c r="H432" s="46">
        <f>Travel!AG116</f>
        <v>110</v>
      </c>
      <c r="I432" s="46" t="str">
        <f>Travel!AH116</f>
        <v>USD</v>
      </c>
      <c r="J432" s="54">
        <f>Travel!AI116</f>
        <v>0</v>
      </c>
      <c r="K432" s="54">
        <f>Travel!AJ116</f>
        <v>0</v>
      </c>
      <c r="L432" s="54">
        <f>Travel!AK116</f>
        <v>0</v>
      </c>
      <c r="M432" s="54">
        <f>Travel!AL116</f>
        <v>0</v>
      </c>
      <c r="N432" s="54">
        <f>Travel!AM116</f>
        <v>0</v>
      </c>
      <c r="O432" s="54">
        <f>Travel!AN116</f>
        <v>0</v>
      </c>
      <c r="P432" s="54">
        <f>Travel!AO116</f>
        <v>0</v>
      </c>
      <c r="Q432" s="54">
        <f>Travel!AP116</f>
        <v>0</v>
      </c>
      <c r="R432" s="54">
        <f>Travel!AQ116</f>
        <v>0</v>
      </c>
      <c r="S432" s="54">
        <f>Travel!AR116</f>
        <v>0</v>
      </c>
      <c r="T432" s="54">
        <f>Travel!AS116</f>
        <v>0</v>
      </c>
      <c r="U432" s="54">
        <f>Travel!AT116</f>
        <v>0</v>
      </c>
      <c r="V432" s="54">
        <f t="shared" si="7"/>
        <v>0</v>
      </c>
    </row>
    <row r="433" spans="1:22" x14ac:dyDescent="0.2">
      <c r="A433" s="46" t="str">
        <f>Lodging!AA10</f>
        <v>Budget</v>
      </c>
      <c r="B433" s="46" t="str">
        <f>Lodging!AB10</f>
        <v>7058-000000</v>
      </c>
      <c r="C433" s="46">
        <f>Lodging!AC10</f>
        <v>970</v>
      </c>
      <c r="D433" s="53" t="str">
        <f>Lodging!AD10</f>
        <v>035</v>
      </c>
      <c r="E433" s="53"/>
      <c r="H433" s="46">
        <f>Lodging!AG10</f>
        <v>110</v>
      </c>
      <c r="I433" s="46" t="str">
        <f>Lodging!AH10</f>
        <v>USD</v>
      </c>
      <c r="J433" s="54">
        <f>Lodging!AI10</f>
        <v>0</v>
      </c>
      <c r="K433" s="54">
        <f>Lodging!AJ10</f>
        <v>0</v>
      </c>
      <c r="L433" s="54">
        <f>Lodging!AK10</f>
        <v>0</v>
      </c>
      <c r="M433" s="54">
        <f>Lodging!AL10</f>
        <v>0</v>
      </c>
      <c r="N433" s="54">
        <f>Lodging!AM10</f>
        <v>0</v>
      </c>
      <c r="O433" s="54">
        <f>Lodging!AN10</f>
        <v>0</v>
      </c>
      <c r="P433" s="54">
        <f>Lodging!AO10</f>
        <v>650</v>
      </c>
      <c r="Q433" s="54">
        <f>Lodging!AP10</f>
        <v>0</v>
      </c>
      <c r="R433" s="54">
        <f>Lodging!AQ10</f>
        <v>0</v>
      </c>
      <c r="S433" s="54">
        <f>Lodging!AR10</f>
        <v>0</v>
      </c>
      <c r="T433" s="54">
        <f>Lodging!AS10</f>
        <v>0</v>
      </c>
      <c r="U433" s="54">
        <f>Lodging!AT10</f>
        <v>0</v>
      </c>
      <c r="V433" s="54">
        <f t="shared" si="7"/>
        <v>650</v>
      </c>
    </row>
    <row r="434" spans="1:22" x14ac:dyDescent="0.2">
      <c r="A434" s="46" t="str">
        <f>Lodging!AA14</f>
        <v>Budget</v>
      </c>
      <c r="B434" s="46" t="str">
        <f>Lodging!AB14</f>
        <v>7058-000000</v>
      </c>
      <c r="C434" s="46">
        <f>Lodging!AC14</f>
        <v>971</v>
      </c>
      <c r="D434" s="53" t="str">
        <f>Lodging!AD14</f>
        <v>035</v>
      </c>
      <c r="E434" s="53"/>
      <c r="H434" s="46">
        <f>Lodging!AG14</f>
        <v>110</v>
      </c>
      <c r="I434" s="46" t="str">
        <f>Lodging!AH14</f>
        <v>USD</v>
      </c>
      <c r="J434" s="54">
        <f>Lodging!AI14</f>
        <v>0</v>
      </c>
      <c r="K434" s="54">
        <f>Lodging!AJ14</f>
        <v>0</v>
      </c>
      <c r="L434" s="54">
        <f>Lodging!AK14</f>
        <v>0</v>
      </c>
      <c r="M434" s="54">
        <f>Lodging!AL14</f>
        <v>0</v>
      </c>
      <c r="N434" s="54">
        <f>Lodging!AM14</f>
        <v>0</v>
      </c>
      <c r="O434" s="54">
        <f>Lodging!AN14</f>
        <v>0</v>
      </c>
      <c r="P434" s="54">
        <f>Lodging!AO14</f>
        <v>650</v>
      </c>
      <c r="Q434" s="54">
        <f>Lodging!AP14</f>
        <v>0</v>
      </c>
      <c r="R434" s="54">
        <f>Lodging!AQ14</f>
        <v>0</v>
      </c>
      <c r="S434" s="54">
        <f>Lodging!AR14</f>
        <v>0</v>
      </c>
      <c r="T434" s="54">
        <f>Lodging!AS14</f>
        <v>0</v>
      </c>
      <c r="U434" s="54">
        <f>Lodging!AT14</f>
        <v>0</v>
      </c>
      <c r="V434" s="54">
        <f t="shared" si="7"/>
        <v>650</v>
      </c>
    </row>
    <row r="435" spans="1:22" x14ac:dyDescent="0.2">
      <c r="A435" s="46" t="str">
        <f>Lodging!AA18</f>
        <v>Budget</v>
      </c>
      <c r="B435" s="46" t="str">
        <f>Lodging!AB18</f>
        <v>7058-000000</v>
      </c>
      <c r="C435" s="46">
        <f>Lodging!AC18</f>
        <v>972</v>
      </c>
      <c r="D435" s="53" t="str">
        <f>Lodging!AD18</f>
        <v>035</v>
      </c>
      <c r="E435" s="53"/>
      <c r="H435" s="46">
        <f>Lodging!AG18</f>
        <v>110</v>
      </c>
      <c r="I435" s="46" t="str">
        <f>Lodging!AH18</f>
        <v>USD</v>
      </c>
      <c r="J435" s="54">
        <f>Lodging!AI18</f>
        <v>0</v>
      </c>
      <c r="K435" s="54">
        <f>Lodging!AJ18</f>
        <v>0</v>
      </c>
      <c r="L435" s="54">
        <f>Lodging!AK18</f>
        <v>0</v>
      </c>
      <c r="M435" s="54">
        <f>Lodging!AL18</f>
        <v>0</v>
      </c>
      <c r="N435" s="54">
        <f>Lodging!AM18</f>
        <v>0</v>
      </c>
      <c r="O435" s="54">
        <f>Lodging!AN18</f>
        <v>0</v>
      </c>
      <c r="P435" s="54">
        <f>Lodging!AO18</f>
        <v>650</v>
      </c>
      <c r="Q435" s="54">
        <f>Lodging!AP18</f>
        <v>0</v>
      </c>
      <c r="R435" s="54">
        <f>Lodging!AQ18</f>
        <v>0</v>
      </c>
      <c r="S435" s="54">
        <f>Lodging!AR18</f>
        <v>0</v>
      </c>
      <c r="T435" s="54">
        <f>Lodging!AS18</f>
        <v>0</v>
      </c>
      <c r="U435" s="54">
        <f>Lodging!AT18</f>
        <v>0</v>
      </c>
      <c r="V435" s="54">
        <f t="shared" si="7"/>
        <v>650</v>
      </c>
    </row>
    <row r="436" spans="1:22" x14ac:dyDescent="0.2">
      <c r="A436" s="46" t="str">
        <f>Lodging!AA22</f>
        <v>Budget</v>
      </c>
      <c r="B436" s="46" t="str">
        <f>Lodging!AB22</f>
        <v>7058-000000</v>
      </c>
      <c r="C436" s="46">
        <f>Lodging!AC22</f>
        <v>973</v>
      </c>
      <c r="D436" s="53" t="str">
        <f>Lodging!AD22</f>
        <v>035</v>
      </c>
      <c r="E436" s="53"/>
      <c r="H436" s="46">
        <f>Lodging!AG22</f>
        <v>110</v>
      </c>
      <c r="I436" s="46" t="str">
        <f>Lodging!AH22</f>
        <v>USD</v>
      </c>
      <c r="J436" s="54">
        <f>Lodging!AI22</f>
        <v>0</v>
      </c>
      <c r="K436" s="54">
        <f>Lodging!AJ22</f>
        <v>0</v>
      </c>
      <c r="L436" s="54">
        <f>Lodging!AK22</f>
        <v>0</v>
      </c>
      <c r="M436" s="54">
        <f>Lodging!AL22</f>
        <v>0</v>
      </c>
      <c r="N436" s="54">
        <f>Lodging!AM22</f>
        <v>0</v>
      </c>
      <c r="O436" s="54">
        <f>Lodging!AN22</f>
        <v>0</v>
      </c>
      <c r="P436" s="54">
        <f>Lodging!AO22</f>
        <v>0</v>
      </c>
      <c r="Q436" s="54">
        <f>Lodging!AP22</f>
        <v>0</v>
      </c>
      <c r="R436" s="54">
        <f>Lodging!AQ22</f>
        <v>0</v>
      </c>
      <c r="S436" s="54">
        <f>Lodging!AR22</f>
        <v>0</v>
      </c>
      <c r="T436" s="54">
        <f>Lodging!AS22</f>
        <v>0</v>
      </c>
      <c r="U436" s="54">
        <f>Lodging!AT22</f>
        <v>0</v>
      </c>
      <c r="V436" s="54">
        <f t="shared" si="7"/>
        <v>0</v>
      </c>
    </row>
    <row r="437" spans="1:22" x14ac:dyDescent="0.2">
      <c r="A437" s="46" t="str">
        <f>Lodging!AA26</f>
        <v>Budget</v>
      </c>
      <c r="B437" s="46" t="str">
        <f>Lodging!AB26</f>
        <v>7058-000000</v>
      </c>
      <c r="C437" s="46">
        <f>Lodging!AC26</f>
        <v>974</v>
      </c>
      <c r="D437" s="53" t="str">
        <f>Lodging!AD26</f>
        <v>035</v>
      </c>
      <c r="E437" s="53"/>
      <c r="H437" s="46">
        <f>Lodging!AG26</f>
        <v>110</v>
      </c>
      <c r="I437" s="46" t="str">
        <f>Lodging!AH26</f>
        <v>USD</v>
      </c>
      <c r="J437" s="54">
        <f>Lodging!AI26</f>
        <v>0</v>
      </c>
      <c r="K437" s="54">
        <f>Lodging!AJ26</f>
        <v>0</v>
      </c>
      <c r="L437" s="54">
        <f>Lodging!AK26</f>
        <v>0</v>
      </c>
      <c r="M437" s="54">
        <f>Lodging!AL26</f>
        <v>0</v>
      </c>
      <c r="N437" s="54">
        <f>Lodging!AM26</f>
        <v>0</v>
      </c>
      <c r="O437" s="54">
        <f>Lodging!AN26</f>
        <v>0</v>
      </c>
      <c r="P437" s="54">
        <f>Lodging!AO26</f>
        <v>0</v>
      </c>
      <c r="Q437" s="54">
        <f>Lodging!AP26</f>
        <v>0</v>
      </c>
      <c r="R437" s="54">
        <f>Lodging!AQ26</f>
        <v>0</v>
      </c>
      <c r="S437" s="54">
        <f>Lodging!AR26</f>
        <v>0</v>
      </c>
      <c r="T437" s="54">
        <f>Lodging!AS26</f>
        <v>0</v>
      </c>
      <c r="U437" s="54">
        <f>Lodging!AT26</f>
        <v>0</v>
      </c>
      <c r="V437" s="54">
        <f t="shared" si="7"/>
        <v>0</v>
      </c>
    </row>
    <row r="438" spans="1:22" x14ac:dyDescent="0.2">
      <c r="A438" s="46" t="str">
        <f>Lodging!AA30</f>
        <v>Budget</v>
      </c>
      <c r="B438" s="46" t="str">
        <f>Lodging!AB30</f>
        <v>7058-000000</v>
      </c>
      <c r="C438" s="46">
        <f>Lodging!AC30</f>
        <v>975</v>
      </c>
      <c r="D438" s="53" t="str">
        <f>Lodging!AD30</f>
        <v>035</v>
      </c>
      <c r="E438" s="53"/>
      <c r="H438" s="46">
        <f>Lodging!AG30</f>
        <v>110</v>
      </c>
      <c r="I438" s="46" t="str">
        <f>Lodging!AH30</f>
        <v>USD</v>
      </c>
      <c r="J438" s="54">
        <f>Lodging!AI30</f>
        <v>0</v>
      </c>
      <c r="K438" s="54">
        <f>Lodging!AJ30</f>
        <v>0</v>
      </c>
      <c r="L438" s="54">
        <f>Lodging!AK30</f>
        <v>0</v>
      </c>
      <c r="M438" s="54">
        <f>Lodging!AL30</f>
        <v>0</v>
      </c>
      <c r="N438" s="54">
        <f>Lodging!AM30</f>
        <v>0</v>
      </c>
      <c r="O438" s="54">
        <f>Lodging!AN30</f>
        <v>0</v>
      </c>
      <c r="P438" s="54">
        <f>Lodging!AO30</f>
        <v>0</v>
      </c>
      <c r="Q438" s="54">
        <f>Lodging!AP30</f>
        <v>0</v>
      </c>
      <c r="R438" s="54">
        <f>Lodging!AQ30</f>
        <v>0</v>
      </c>
      <c r="S438" s="54">
        <f>Lodging!AR30</f>
        <v>0</v>
      </c>
      <c r="T438" s="54">
        <f>Lodging!AS30</f>
        <v>0</v>
      </c>
      <c r="U438" s="54">
        <f>Lodging!AT30</f>
        <v>0</v>
      </c>
      <c r="V438" s="54">
        <f t="shared" si="7"/>
        <v>0</v>
      </c>
    </row>
    <row r="439" spans="1:22" x14ac:dyDescent="0.2">
      <c r="A439" s="46" t="str">
        <f>Lodging!AA34</f>
        <v>Budget</v>
      </c>
      <c r="B439" s="46" t="str">
        <f>Lodging!AB34</f>
        <v>7058-000000</v>
      </c>
      <c r="C439" s="46">
        <f>Lodging!AC34</f>
        <v>976</v>
      </c>
      <c r="D439" s="53" t="str">
        <f>Lodging!AD34</f>
        <v>035</v>
      </c>
      <c r="E439" s="53"/>
      <c r="H439" s="46">
        <f>Lodging!AG34</f>
        <v>110</v>
      </c>
      <c r="I439" s="46" t="str">
        <f>Lodging!AH34</f>
        <v>USD</v>
      </c>
      <c r="J439" s="54">
        <f>Lodging!AI34</f>
        <v>0</v>
      </c>
      <c r="K439" s="54">
        <f>Lodging!AJ34</f>
        <v>0</v>
      </c>
      <c r="L439" s="54">
        <f>Lodging!AK34</f>
        <v>0</v>
      </c>
      <c r="M439" s="54">
        <f>Lodging!AL34</f>
        <v>0</v>
      </c>
      <c r="N439" s="54">
        <f>Lodging!AM34</f>
        <v>0</v>
      </c>
      <c r="O439" s="54">
        <f>Lodging!AN34</f>
        <v>0</v>
      </c>
      <c r="P439" s="54">
        <f>Lodging!AO34</f>
        <v>0</v>
      </c>
      <c r="Q439" s="54">
        <f>Lodging!AP34</f>
        <v>0</v>
      </c>
      <c r="R439" s="54">
        <f>Lodging!AQ34</f>
        <v>0</v>
      </c>
      <c r="S439" s="54">
        <f>Lodging!AR34</f>
        <v>0</v>
      </c>
      <c r="T439" s="54">
        <f>Lodging!AS34</f>
        <v>0</v>
      </c>
      <c r="U439" s="54">
        <f>Lodging!AT34</f>
        <v>0</v>
      </c>
      <c r="V439" s="54">
        <f t="shared" si="7"/>
        <v>0</v>
      </c>
    </row>
    <row r="440" spans="1:22" x14ac:dyDescent="0.2">
      <c r="A440" s="46" t="str">
        <f>Lodging!AA38</f>
        <v>Budget</v>
      </c>
      <c r="B440" s="46" t="str">
        <f>Lodging!AB38</f>
        <v>7058-000000</v>
      </c>
      <c r="C440" s="46">
        <f>Lodging!AC38</f>
        <v>977</v>
      </c>
      <c r="D440" s="53" t="str">
        <f>Lodging!AD38</f>
        <v>035</v>
      </c>
      <c r="E440" s="53"/>
      <c r="H440" s="46">
        <f>Lodging!AG38</f>
        <v>110</v>
      </c>
      <c r="I440" s="46" t="str">
        <f>Lodging!AH38</f>
        <v>USD</v>
      </c>
      <c r="J440" s="54">
        <f>Lodging!AI38</f>
        <v>0</v>
      </c>
      <c r="K440" s="54">
        <f>Lodging!AJ38</f>
        <v>0</v>
      </c>
      <c r="L440" s="54">
        <f>Lodging!AK38</f>
        <v>0</v>
      </c>
      <c r="M440" s="54">
        <f>Lodging!AL38</f>
        <v>0</v>
      </c>
      <c r="N440" s="54">
        <f>Lodging!AM38</f>
        <v>0</v>
      </c>
      <c r="O440" s="54">
        <f>Lodging!AN38</f>
        <v>0</v>
      </c>
      <c r="P440" s="54">
        <f>Lodging!AO38</f>
        <v>0</v>
      </c>
      <c r="Q440" s="54">
        <f>Lodging!AP38</f>
        <v>0</v>
      </c>
      <c r="R440" s="54">
        <f>Lodging!AQ38</f>
        <v>0</v>
      </c>
      <c r="S440" s="54">
        <f>Lodging!AR38</f>
        <v>0</v>
      </c>
      <c r="T440" s="54">
        <f>Lodging!AS38</f>
        <v>0</v>
      </c>
      <c r="U440" s="54">
        <f>Lodging!AT38</f>
        <v>0</v>
      </c>
      <c r="V440" s="54">
        <f t="shared" si="7"/>
        <v>0</v>
      </c>
    </row>
    <row r="441" spans="1:22" x14ac:dyDescent="0.2">
      <c r="A441" s="46" t="str">
        <f>Lodging!AA42</f>
        <v>Budget</v>
      </c>
      <c r="B441" s="46" t="str">
        <f>Lodging!AB42</f>
        <v>7058-000000</v>
      </c>
      <c r="C441" s="46">
        <f>Lodging!AC42</f>
        <v>978</v>
      </c>
      <c r="D441" s="53" t="str">
        <f>Lodging!AD42</f>
        <v>035</v>
      </c>
      <c r="E441" s="53"/>
      <c r="H441" s="46">
        <f>Lodging!AG42</f>
        <v>110</v>
      </c>
      <c r="I441" s="46" t="str">
        <f>Lodging!AH42</f>
        <v>USD</v>
      </c>
      <c r="J441" s="54">
        <f>Lodging!AI42</f>
        <v>0</v>
      </c>
      <c r="K441" s="54">
        <f>Lodging!AJ42</f>
        <v>0</v>
      </c>
      <c r="L441" s="54">
        <f>Lodging!AK42</f>
        <v>0</v>
      </c>
      <c r="M441" s="54">
        <f>Lodging!AL42</f>
        <v>0</v>
      </c>
      <c r="N441" s="54">
        <f>Lodging!AM42</f>
        <v>0</v>
      </c>
      <c r="O441" s="54">
        <f>Lodging!AN42</f>
        <v>0</v>
      </c>
      <c r="P441" s="54">
        <f>Lodging!AO42</f>
        <v>0</v>
      </c>
      <c r="Q441" s="54">
        <f>Lodging!AP42</f>
        <v>0</v>
      </c>
      <c r="R441" s="54">
        <f>Lodging!AQ42</f>
        <v>0</v>
      </c>
      <c r="S441" s="54">
        <f>Lodging!AR42</f>
        <v>0</v>
      </c>
      <c r="T441" s="54">
        <f>Lodging!AS42</f>
        <v>0</v>
      </c>
      <c r="U441" s="54">
        <f>Lodging!AT42</f>
        <v>0</v>
      </c>
      <c r="V441" s="54">
        <f t="shared" si="7"/>
        <v>0</v>
      </c>
    </row>
    <row r="442" spans="1:22" x14ac:dyDescent="0.2">
      <c r="A442" s="46" t="str">
        <f>Lodging!AA46</f>
        <v>Budget</v>
      </c>
      <c r="B442" s="46" t="str">
        <f>Lodging!AB46</f>
        <v>7058-000000</v>
      </c>
      <c r="C442" s="46">
        <f>Lodging!AC46</f>
        <v>979</v>
      </c>
      <c r="D442" s="53" t="str">
        <f>Lodging!AD46</f>
        <v>035</v>
      </c>
      <c r="E442" s="53"/>
      <c r="H442" s="46">
        <f>Lodging!AG46</f>
        <v>110</v>
      </c>
      <c r="I442" s="46" t="str">
        <f>Lodging!AH46</f>
        <v>USD</v>
      </c>
      <c r="J442" s="54">
        <f>Lodging!AI46</f>
        <v>0</v>
      </c>
      <c r="K442" s="54">
        <f>Lodging!AJ46</f>
        <v>0</v>
      </c>
      <c r="L442" s="54">
        <f>Lodging!AK46</f>
        <v>0</v>
      </c>
      <c r="M442" s="54">
        <f>Lodging!AL46</f>
        <v>0</v>
      </c>
      <c r="N442" s="54">
        <f>Lodging!AM46</f>
        <v>350</v>
      </c>
      <c r="O442" s="54">
        <f>Lodging!AN46</f>
        <v>0</v>
      </c>
      <c r="P442" s="54">
        <f>Lodging!AO46</f>
        <v>0</v>
      </c>
      <c r="Q442" s="54">
        <f>Lodging!AP46</f>
        <v>0</v>
      </c>
      <c r="R442" s="54">
        <f>Lodging!AQ46</f>
        <v>0</v>
      </c>
      <c r="S442" s="54">
        <f>Lodging!AR46</f>
        <v>0</v>
      </c>
      <c r="T442" s="54">
        <f>Lodging!AS46</f>
        <v>0</v>
      </c>
      <c r="U442" s="54">
        <f>Lodging!AT46</f>
        <v>0</v>
      </c>
      <c r="V442" s="54">
        <f t="shared" si="7"/>
        <v>350</v>
      </c>
    </row>
    <row r="443" spans="1:22" x14ac:dyDescent="0.2">
      <c r="A443" s="46" t="str">
        <f>Lodging!AA50</f>
        <v>Budget</v>
      </c>
      <c r="B443" s="46" t="str">
        <f>Lodging!AB50</f>
        <v>7058-000000</v>
      </c>
      <c r="C443" s="46">
        <f>Lodging!AC50</f>
        <v>980</v>
      </c>
      <c r="D443" s="53" t="str">
        <f>Lodging!AD50</f>
        <v>035</v>
      </c>
      <c r="E443" s="53"/>
      <c r="H443" s="46">
        <f>Lodging!AG50</f>
        <v>110</v>
      </c>
      <c r="I443" s="46" t="str">
        <f>Lodging!AH50</f>
        <v>USD</v>
      </c>
      <c r="J443" s="54">
        <f>Lodging!AI50</f>
        <v>0</v>
      </c>
      <c r="K443" s="54">
        <f>Lodging!AJ50</f>
        <v>0</v>
      </c>
      <c r="L443" s="54">
        <f>Lodging!AK50</f>
        <v>0</v>
      </c>
      <c r="M443" s="54">
        <f>Lodging!AL50</f>
        <v>0</v>
      </c>
      <c r="N443" s="54">
        <f>Lodging!AM50</f>
        <v>0</v>
      </c>
      <c r="O443" s="54">
        <f>Lodging!AN50</f>
        <v>0</v>
      </c>
      <c r="P443" s="54">
        <f>Lodging!AO50</f>
        <v>0</v>
      </c>
      <c r="Q443" s="54">
        <f>Lodging!AP50</f>
        <v>0</v>
      </c>
      <c r="R443" s="54">
        <f>Lodging!AQ50</f>
        <v>0</v>
      </c>
      <c r="S443" s="54">
        <f>Lodging!AR50</f>
        <v>0</v>
      </c>
      <c r="T443" s="54">
        <f>Lodging!AS50</f>
        <v>350</v>
      </c>
      <c r="U443" s="54">
        <f>Lodging!AT50</f>
        <v>0</v>
      </c>
      <c r="V443" s="54">
        <f t="shared" si="7"/>
        <v>350</v>
      </c>
    </row>
    <row r="444" spans="1:22" x14ac:dyDescent="0.2">
      <c r="A444" s="46" t="str">
        <f>Lodging!AA54</f>
        <v>Budget</v>
      </c>
      <c r="B444" s="46" t="str">
        <f>Lodging!AB54</f>
        <v>7058-000000</v>
      </c>
      <c r="C444" s="46">
        <f>Lodging!AC54</f>
        <v>981</v>
      </c>
      <c r="D444" s="53" t="str">
        <f>Lodging!AD54</f>
        <v>035</v>
      </c>
      <c r="E444" s="53"/>
      <c r="H444" s="46">
        <f>Lodging!AG54</f>
        <v>110</v>
      </c>
      <c r="I444" s="46" t="str">
        <f>Lodging!AH54</f>
        <v>USD</v>
      </c>
      <c r="J444" s="54">
        <f>Lodging!AI54</f>
        <v>0</v>
      </c>
      <c r="K444" s="54">
        <f>Lodging!AJ54</f>
        <v>0</v>
      </c>
      <c r="L444" s="54">
        <f>Lodging!AK54</f>
        <v>0</v>
      </c>
      <c r="M444" s="54">
        <f>Lodging!AL54</f>
        <v>0</v>
      </c>
      <c r="N444" s="54">
        <f>Lodging!AM54</f>
        <v>0</v>
      </c>
      <c r="O444" s="54">
        <f>Lodging!AN54</f>
        <v>0</v>
      </c>
      <c r="P444" s="54">
        <f>Lodging!AO54</f>
        <v>0</v>
      </c>
      <c r="Q444" s="54">
        <f>Lodging!AP54</f>
        <v>0</v>
      </c>
      <c r="R444" s="54">
        <f>Lodging!AQ54</f>
        <v>0</v>
      </c>
      <c r="S444" s="54">
        <f>Lodging!AR54</f>
        <v>0</v>
      </c>
      <c r="T444" s="54">
        <f>Lodging!AS54</f>
        <v>250</v>
      </c>
      <c r="U444" s="54">
        <f>Lodging!AT54</f>
        <v>0</v>
      </c>
      <c r="V444" s="54">
        <f t="shared" si="7"/>
        <v>250</v>
      </c>
    </row>
    <row r="445" spans="1:22" x14ac:dyDescent="0.2">
      <c r="A445" s="46" t="str">
        <f>Lodging!AA58</f>
        <v>Budget</v>
      </c>
      <c r="B445" s="46" t="str">
        <f>Lodging!AB58</f>
        <v>7058-000000</v>
      </c>
      <c r="C445" s="46">
        <f>Lodging!AC58</f>
        <v>982</v>
      </c>
      <c r="D445" s="53" t="str">
        <f>Lodging!AD58</f>
        <v>035</v>
      </c>
      <c r="E445" s="53"/>
      <c r="H445" s="46">
        <f>Lodging!AG58</f>
        <v>110</v>
      </c>
      <c r="I445" s="46" t="str">
        <f>Lodging!AH58</f>
        <v>USD</v>
      </c>
      <c r="J445" s="54">
        <f>Lodging!AI58</f>
        <v>0</v>
      </c>
      <c r="K445" s="54">
        <f>Lodging!AJ58</f>
        <v>0</v>
      </c>
      <c r="L445" s="54">
        <f>Lodging!AK58</f>
        <v>0</v>
      </c>
      <c r="M445" s="54">
        <f>Lodging!AL58</f>
        <v>0</v>
      </c>
      <c r="N445" s="54">
        <f>Lodging!AM58</f>
        <v>0</v>
      </c>
      <c r="O445" s="54">
        <f>Lodging!AN58</f>
        <v>0</v>
      </c>
      <c r="P445" s="54">
        <f>Lodging!AO58</f>
        <v>0</v>
      </c>
      <c r="Q445" s="54">
        <f>Lodging!AP58</f>
        <v>0</v>
      </c>
      <c r="R445" s="54">
        <f>Lodging!AQ58</f>
        <v>0</v>
      </c>
      <c r="S445" s="54">
        <f>Lodging!AR58</f>
        <v>0</v>
      </c>
      <c r="T445" s="54">
        <f>Lodging!AS58</f>
        <v>0</v>
      </c>
      <c r="U445" s="54">
        <f>Lodging!AT58</f>
        <v>0</v>
      </c>
      <c r="V445" s="54">
        <f t="shared" si="7"/>
        <v>0</v>
      </c>
    </row>
    <row r="446" spans="1:22" ht="13.5" thickBot="1" x14ac:dyDescent="0.25">
      <c r="D446" s="53"/>
      <c r="J446" s="56">
        <f t="shared" ref="J446:U446" si="8">SUM(J4:J445)</f>
        <v>439.55</v>
      </c>
      <c r="K446" s="56">
        <f t="shared" si="8"/>
        <v>1428.55</v>
      </c>
      <c r="L446" s="56">
        <f t="shared" si="8"/>
        <v>14672.55</v>
      </c>
      <c r="M446" s="56">
        <f t="shared" si="8"/>
        <v>6798.55</v>
      </c>
      <c r="N446" s="56">
        <f t="shared" si="8"/>
        <v>11722.55</v>
      </c>
      <c r="O446" s="56">
        <f t="shared" si="8"/>
        <v>2325.5500000000002</v>
      </c>
      <c r="P446" s="56">
        <f t="shared" si="8"/>
        <v>6124.55</v>
      </c>
      <c r="Q446" s="56">
        <f t="shared" si="8"/>
        <v>5411.55</v>
      </c>
      <c r="R446" s="56">
        <f t="shared" si="8"/>
        <v>16293.55</v>
      </c>
      <c r="S446" s="56">
        <f t="shared" si="8"/>
        <v>4996.55</v>
      </c>
      <c r="T446" s="56">
        <f t="shared" si="8"/>
        <v>54776.55</v>
      </c>
      <c r="U446" s="56">
        <f t="shared" si="8"/>
        <v>2187.5500000000002</v>
      </c>
    </row>
    <row r="447" spans="1:22" ht="13.5" thickTop="1" x14ac:dyDescent="0.2">
      <c r="D447" s="53"/>
    </row>
    <row r="448" spans="1:22" x14ac:dyDescent="0.2">
      <c r="D448" s="53"/>
      <c r="I448" s="46" t="s">
        <v>160</v>
      </c>
      <c r="J448" s="54">
        <f>SUM(Summary!B13,Summary!B28)</f>
        <v>439.55</v>
      </c>
      <c r="K448" s="54">
        <f>SUM(Summary!C13,Summary!C28)</f>
        <v>1428.55</v>
      </c>
      <c r="L448" s="54">
        <f>SUM(Summary!D13,Summary!D28)</f>
        <v>14672.55</v>
      </c>
      <c r="M448" s="54">
        <f>SUM(Summary!E13,Summary!E28)</f>
        <v>6798.55</v>
      </c>
      <c r="N448" s="54">
        <f>SUM(Summary!F13,Summary!F28)</f>
        <v>11722.55</v>
      </c>
      <c r="O448" s="54">
        <f>SUM(Summary!G13,Summary!G28)</f>
        <v>2075.5500000000002</v>
      </c>
      <c r="P448" s="54">
        <f>SUM(Summary!H13,Summary!H28)</f>
        <v>6124.55</v>
      </c>
      <c r="Q448" s="54">
        <f>SUM(Summary!I13,Summary!I28)</f>
        <v>5411.55</v>
      </c>
      <c r="R448" s="54">
        <f>SUM(Summary!J13,Summary!J28)</f>
        <v>16293.55</v>
      </c>
      <c r="S448" s="54">
        <f>SUM(Summary!K13,Summary!K28)</f>
        <v>4996.55</v>
      </c>
      <c r="T448" s="54">
        <f>SUM(Summary!L13,Summary!L28)</f>
        <v>54776.55</v>
      </c>
      <c r="U448" s="54">
        <f>SUM(Summary!M13,Summary!M28)</f>
        <v>2187.5500000000002</v>
      </c>
    </row>
    <row r="449" spans="4:21" x14ac:dyDescent="0.2">
      <c r="D449" s="53"/>
    </row>
    <row r="450" spans="4:21" x14ac:dyDescent="0.2">
      <c r="D450" s="53"/>
      <c r="I450" s="46" t="s">
        <v>159</v>
      </c>
      <c r="J450" s="54">
        <f>J446-J448</f>
        <v>0</v>
      </c>
      <c r="K450" s="54">
        <f t="shared" ref="K450:U450" si="9">K446-K448</f>
        <v>0</v>
      </c>
      <c r="L450" s="54">
        <f t="shared" si="9"/>
        <v>0</v>
      </c>
      <c r="M450" s="54">
        <f t="shared" si="9"/>
        <v>0</v>
      </c>
      <c r="N450" s="54">
        <f t="shared" si="9"/>
        <v>0</v>
      </c>
      <c r="O450" s="54">
        <f t="shared" si="9"/>
        <v>250</v>
      </c>
      <c r="P450" s="54">
        <f t="shared" si="9"/>
        <v>0</v>
      </c>
      <c r="Q450" s="54">
        <f t="shared" si="9"/>
        <v>0</v>
      </c>
      <c r="R450" s="54">
        <f t="shared" si="9"/>
        <v>0</v>
      </c>
      <c r="S450" s="54">
        <f t="shared" si="9"/>
        <v>0</v>
      </c>
      <c r="T450" s="54">
        <f t="shared" si="9"/>
        <v>0</v>
      </c>
      <c r="U450" s="54">
        <f t="shared" si="9"/>
        <v>0</v>
      </c>
    </row>
    <row r="451" spans="4:21" x14ac:dyDescent="0.2">
      <c r="D451" s="53"/>
    </row>
    <row r="452" spans="4:21" x14ac:dyDescent="0.2">
      <c r="D452" s="53"/>
    </row>
    <row r="453" spans="4:21" x14ac:dyDescent="0.2">
      <c r="D453" s="53"/>
    </row>
    <row r="454" spans="4:21" x14ac:dyDescent="0.2">
      <c r="D454" s="53"/>
    </row>
    <row r="455" spans="4:21" x14ac:dyDescent="0.2">
      <c r="D455" s="53"/>
    </row>
    <row r="456" spans="4:21" x14ac:dyDescent="0.2">
      <c r="D456" s="53"/>
    </row>
    <row r="457" spans="4:21" x14ac:dyDescent="0.2">
      <c r="D457" s="53"/>
    </row>
    <row r="458" spans="4:21" x14ac:dyDescent="0.2">
      <c r="D458" s="53"/>
    </row>
    <row r="459" spans="4:21" x14ac:dyDescent="0.2">
      <c r="D459" s="53"/>
    </row>
    <row r="460" spans="4:21" x14ac:dyDescent="0.2">
      <c r="D460" s="53"/>
    </row>
    <row r="461" spans="4:21" x14ac:dyDescent="0.2">
      <c r="D461" s="53"/>
    </row>
    <row r="462" spans="4:21" x14ac:dyDescent="0.2">
      <c r="D462" s="53"/>
    </row>
    <row r="463" spans="4:21" x14ac:dyDescent="0.2">
      <c r="D463" s="53"/>
    </row>
    <row r="464" spans="4:21" x14ac:dyDescent="0.2">
      <c r="D464" s="53"/>
    </row>
    <row r="465" spans="4:4" x14ac:dyDescent="0.2">
      <c r="D465" s="53"/>
    </row>
    <row r="466" spans="4:4" x14ac:dyDescent="0.2">
      <c r="D466" s="53"/>
    </row>
    <row r="467" spans="4:4" x14ac:dyDescent="0.2">
      <c r="D467" s="53"/>
    </row>
    <row r="468" spans="4:4" x14ac:dyDescent="0.2">
      <c r="D468" s="53"/>
    </row>
    <row r="469" spans="4:4" x14ac:dyDescent="0.2">
      <c r="D469" s="53"/>
    </row>
    <row r="470" spans="4:4" x14ac:dyDescent="0.2">
      <c r="D470" s="53"/>
    </row>
    <row r="471" spans="4:4" x14ac:dyDescent="0.2">
      <c r="D471" s="53"/>
    </row>
    <row r="472" spans="4:4" x14ac:dyDescent="0.2">
      <c r="D472" s="53"/>
    </row>
    <row r="473" spans="4:4" x14ac:dyDescent="0.2">
      <c r="D473" s="53"/>
    </row>
    <row r="474" spans="4:4" x14ac:dyDescent="0.2">
      <c r="D474" s="53"/>
    </row>
    <row r="475" spans="4:4" x14ac:dyDescent="0.2">
      <c r="D475" s="53"/>
    </row>
    <row r="476" spans="4:4" x14ac:dyDescent="0.2">
      <c r="D476" s="53"/>
    </row>
    <row r="477" spans="4:4" x14ac:dyDescent="0.2">
      <c r="D477" s="53"/>
    </row>
  </sheetData>
  <sheetProtection algorithmName="SHA-512" hashValue="7tzHon7cb/GxCNJRlHhqaVfKH+IdmWEItXQRw6ATGw5QaUulUfE1vfmF+8n25WBhW6DCYSBEsZxmOQvbV9ad3A==" saltValue="t/ALao5OzSngHTO+47GD8A==" spinCount="100000" sheet="1" objects="1" scenarios="1"/>
  <phoneticPr fontId="5"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42"/>
  <sheetViews>
    <sheetView zoomScale="85" zoomScaleNormal="85" workbookViewId="0"/>
  </sheetViews>
  <sheetFormatPr defaultRowHeight="12.75" x14ac:dyDescent="0.2"/>
  <cols>
    <col min="1" max="1" width="11.28515625" style="46" bestFit="1" customWidth="1"/>
    <col min="2" max="2" width="9.5703125" style="46" bestFit="1" customWidth="1"/>
    <col min="3" max="3" width="8.5703125" style="46" bestFit="1" customWidth="1"/>
    <col min="4" max="4" width="12.85546875" style="46" bestFit="1" customWidth="1"/>
    <col min="5" max="5" width="11.140625" style="46" bestFit="1" customWidth="1"/>
    <col min="6" max="6" width="7" style="46" bestFit="1" customWidth="1"/>
    <col min="7" max="7" width="8.85546875" style="46" bestFit="1" customWidth="1"/>
    <col min="8" max="8" width="20.7109375" style="46" bestFit="1" customWidth="1"/>
    <col min="9" max="9" width="23.42578125" style="46" bestFit="1" customWidth="1"/>
    <col min="10" max="10" width="26.7109375" style="46" bestFit="1" customWidth="1"/>
    <col min="11" max="11" width="24.140625" style="46" bestFit="1" customWidth="1"/>
    <col min="12" max="12" width="25.85546875" style="46" bestFit="1" customWidth="1"/>
    <col min="13" max="13" width="26.140625" style="46" bestFit="1" customWidth="1"/>
    <col min="14" max="14" width="24" style="46" bestFit="1" customWidth="1"/>
    <col min="15" max="15" width="24.85546875" style="46" bestFit="1" customWidth="1"/>
    <col min="16" max="16" width="22.7109375" style="46" bestFit="1" customWidth="1"/>
    <col min="17" max="17" width="21.140625" style="46" bestFit="1" customWidth="1"/>
    <col min="18" max="18" width="21" style="46" bestFit="1" customWidth="1"/>
    <col min="19" max="19" width="21.42578125" style="46" bestFit="1" customWidth="1"/>
    <col min="20" max="20" width="12.85546875" style="46" bestFit="1" customWidth="1"/>
    <col min="21" max="16384" width="9.140625" style="46"/>
  </cols>
  <sheetData>
    <row r="1" spans="1:20" x14ac:dyDescent="0.2">
      <c r="A1" s="46" t="s">
        <v>139</v>
      </c>
      <c r="B1" s="46" t="s">
        <v>140</v>
      </c>
      <c r="C1" s="46" t="s">
        <v>161</v>
      </c>
      <c r="D1" s="46" t="s">
        <v>162</v>
      </c>
      <c r="E1" s="46" t="s">
        <v>163</v>
      </c>
      <c r="F1" s="46" t="s">
        <v>164</v>
      </c>
      <c r="G1" s="46" t="s">
        <v>165</v>
      </c>
      <c r="H1" s="150" t="s">
        <v>338</v>
      </c>
      <c r="I1" s="150" t="s">
        <v>339</v>
      </c>
      <c r="J1" s="150" t="s">
        <v>340</v>
      </c>
      <c r="K1" s="150" t="s">
        <v>337</v>
      </c>
      <c r="L1" s="150" t="s">
        <v>341</v>
      </c>
      <c r="M1" s="150" t="s">
        <v>342</v>
      </c>
      <c r="N1" s="150" t="s">
        <v>343</v>
      </c>
      <c r="O1" s="150" t="s">
        <v>344</v>
      </c>
      <c r="P1" s="150" t="s">
        <v>345</v>
      </c>
      <c r="Q1" s="150" t="s">
        <v>346</v>
      </c>
      <c r="R1" s="150" t="s">
        <v>347</v>
      </c>
      <c r="S1" s="150" t="s">
        <v>348</v>
      </c>
    </row>
    <row r="2" spans="1:20" x14ac:dyDescent="0.2">
      <c r="A2" s="46" t="str">
        <f>'Upload Sheet Pull'!A4</f>
        <v>Budget</v>
      </c>
      <c r="B2" s="46" t="str">
        <f>'Upload Sheet Pull'!B4</f>
        <v>6005-000000</v>
      </c>
      <c r="C2" s="46">
        <f>'Upload Sheet Pull'!C4</f>
        <v>100</v>
      </c>
      <c r="D2" s="46" t="str">
        <f>'Upload Sheet Pull'!D4</f>
        <v>035</v>
      </c>
      <c r="F2" s="46" t="str">
        <f>IF('Upload Sheet Pull'!E4="","",'Upload Sheet Pull'!E4)</f>
        <v/>
      </c>
      <c r="H2" s="55">
        <f>'Upload Sheet Pull'!J4</f>
        <v>201</v>
      </c>
      <c r="I2" s="55">
        <f>'Upload Sheet Pull'!K4</f>
        <v>873</v>
      </c>
      <c r="J2" s="55">
        <f>'Upload Sheet Pull'!L4</f>
        <v>12126</v>
      </c>
      <c r="K2" s="55">
        <f>'Upload Sheet Pull'!M4</f>
        <v>1717</v>
      </c>
      <c r="L2" s="55">
        <f>'Upload Sheet Pull'!N4</f>
        <v>606</v>
      </c>
      <c r="M2" s="55">
        <f>'Upload Sheet Pull'!O4</f>
        <v>224</v>
      </c>
      <c r="N2" s="55">
        <f>'Upload Sheet Pull'!P4</f>
        <v>513</v>
      </c>
      <c r="O2" s="55">
        <f>'Upload Sheet Pull'!Q4</f>
        <v>2030</v>
      </c>
      <c r="P2" s="55">
        <f>'Upload Sheet Pull'!R4</f>
        <v>12502</v>
      </c>
      <c r="Q2" s="55">
        <f>'Upload Sheet Pull'!S4</f>
        <v>1770</v>
      </c>
      <c r="R2" s="55">
        <f>'Upload Sheet Pull'!T4</f>
        <v>831</v>
      </c>
      <c r="S2" s="55">
        <f>'Upload Sheet Pull'!U4</f>
        <v>1121</v>
      </c>
      <c r="T2" s="55">
        <f>SUM(H2:S2)</f>
        <v>34514</v>
      </c>
    </row>
    <row r="3" spans="1:20" x14ac:dyDescent="0.2">
      <c r="A3" s="46" t="str">
        <f>'Upload Sheet Pull'!A5</f>
        <v>Budget</v>
      </c>
      <c r="B3" s="46" t="str">
        <f>'Upload Sheet Pull'!B5</f>
        <v>6025-000000</v>
      </c>
      <c r="C3" s="46">
        <f>'Upload Sheet Pull'!C5</f>
        <v>150</v>
      </c>
      <c r="D3" s="46" t="str">
        <f>'Upload Sheet Pull'!D5</f>
        <v>035</v>
      </c>
      <c r="F3" s="46" t="str">
        <f>IF('Upload Sheet Pull'!E5="","",'Upload Sheet Pull'!E5)</f>
        <v>R100</v>
      </c>
      <c r="H3" s="55">
        <f>'Upload Sheet Pull'!J5</f>
        <v>0</v>
      </c>
      <c r="I3" s="55">
        <f>'Upload Sheet Pull'!K5</f>
        <v>0</v>
      </c>
      <c r="J3" s="55">
        <f>'Upload Sheet Pull'!L5</f>
        <v>0</v>
      </c>
      <c r="K3" s="55">
        <f>'Upload Sheet Pull'!M5</f>
        <v>0</v>
      </c>
      <c r="L3" s="55">
        <f>'Upload Sheet Pull'!N5</f>
        <v>0</v>
      </c>
      <c r="M3" s="55">
        <f>'Upload Sheet Pull'!O5</f>
        <v>0</v>
      </c>
      <c r="N3" s="55">
        <f>'Upload Sheet Pull'!P5</f>
        <v>0</v>
      </c>
      <c r="O3" s="55">
        <f>'Upload Sheet Pull'!Q5</f>
        <v>0</v>
      </c>
      <c r="P3" s="55">
        <f>'Upload Sheet Pull'!R5</f>
        <v>0</v>
      </c>
      <c r="Q3" s="55">
        <f>'Upload Sheet Pull'!S5</f>
        <v>0</v>
      </c>
      <c r="R3" s="55">
        <f>'Upload Sheet Pull'!T5</f>
        <v>23250</v>
      </c>
      <c r="S3" s="55">
        <f>'Upload Sheet Pull'!U5</f>
        <v>0</v>
      </c>
      <c r="T3" s="55">
        <f t="shared" ref="T3:T67" si="0">SUM(H3:S3)</f>
        <v>23250</v>
      </c>
    </row>
    <row r="4" spans="1:20" x14ac:dyDescent="0.2">
      <c r="A4" s="46" t="str">
        <f>'Upload Sheet Pull'!A6</f>
        <v>Budget</v>
      </c>
      <c r="B4" s="46" t="str">
        <f>'Upload Sheet Pull'!B6</f>
        <v>6025-000000</v>
      </c>
      <c r="C4" s="46">
        <f>'Upload Sheet Pull'!C6</f>
        <v>150</v>
      </c>
      <c r="D4" s="46" t="str">
        <f>'Upload Sheet Pull'!D6</f>
        <v>035</v>
      </c>
      <c r="F4" s="46" t="str">
        <f>IF('Upload Sheet Pull'!E6="","",'Upload Sheet Pull'!E6)</f>
        <v>R200</v>
      </c>
      <c r="H4" s="55">
        <f>'Upload Sheet Pull'!J6</f>
        <v>0</v>
      </c>
      <c r="I4" s="55">
        <f>'Upload Sheet Pull'!K6</f>
        <v>0</v>
      </c>
      <c r="J4" s="55">
        <f>'Upload Sheet Pull'!L6</f>
        <v>0</v>
      </c>
      <c r="K4" s="55">
        <f>'Upload Sheet Pull'!M6</f>
        <v>0</v>
      </c>
      <c r="L4" s="55">
        <f>'Upload Sheet Pull'!N6</f>
        <v>0</v>
      </c>
      <c r="M4" s="55">
        <f>'Upload Sheet Pull'!O6</f>
        <v>0</v>
      </c>
      <c r="N4" s="55">
        <f>'Upload Sheet Pull'!P6</f>
        <v>0</v>
      </c>
      <c r="O4" s="55">
        <f>'Upload Sheet Pull'!Q6</f>
        <v>0</v>
      </c>
      <c r="P4" s="55">
        <f>'Upload Sheet Pull'!R6</f>
        <v>0</v>
      </c>
      <c r="Q4" s="55">
        <f>'Upload Sheet Pull'!S6</f>
        <v>0</v>
      </c>
      <c r="R4" s="55">
        <f>'Upload Sheet Pull'!T6</f>
        <v>0</v>
      </c>
      <c r="S4" s="55">
        <f>'Upload Sheet Pull'!U6</f>
        <v>0</v>
      </c>
      <c r="T4" s="55">
        <f t="shared" si="0"/>
        <v>0</v>
      </c>
    </row>
    <row r="5" spans="1:20" x14ac:dyDescent="0.2">
      <c r="A5" s="46" t="str">
        <f>'Upload Sheet Pull'!A7</f>
        <v>Budget</v>
      </c>
      <c r="B5" s="46" t="str">
        <f>'Upload Sheet Pull'!B7</f>
        <v>6025-000000</v>
      </c>
      <c r="C5" s="46">
        <f>'Upload Sheet Pull'!C7</f>
        <v>150</v>
      </c>
      <c r="D5" s="46" t="str">
        <f>'Upload Sheet Pull'!D7</f>
        <v>035</v>
      </c>
      <c r="F5" s="46" t="str">
        <f>IF('Upload Sheet Pull'!E7="","",'Upload Sheet Pull'!E7)</f>
        <v>R300</v>
      </c>
      <c r="H5" s="55">
        <f>'Upload Sheet Pull'!J7</f>
        <v>0</v>
      </c>
      <c r="I5" s="55">
        <f>'Upload Sheet Pull'!K7</f>
        <v>0</v>
      </c>
      <c r="J5" s="55">
        <f>'Upload Sheet Pull'!L7</f>
        <v>0</v>
      </c>
      <c r="K5" s="55">
        <f>'Upload Sheet Pull'!M7</f>
        <v>0</v>
      </c>
      <c r="L5" s="55">
        <f>'Upload Sheet Pull'!N7</f>
        <v>0</v>
      </c>
      <c r="M5" s="55">
        <f>'Upload Sheet Pull'!O7</f>
        <v>0</v>
      </c>
      <c r="N5" s="55">
        <f>'Upload Sheet Pull'!P7</f>
        <v>0</v>
      </c>
      <c r="O5" s="55">
        <f>'Upload Sheet Pull'!Q7</f>
        <v>0</v>
      </c>
      <c r="P5" s="55">
        <f>'Upload Sheet Pull'!R7</f>
        <v>0</v>
      </c>
      <c r="Q5" s="55">
        <f>'Upload Sheet Pull'!S7</f>
        <v>0</v>
      </c>
      <c r="R5" s="55">
        <f>'Upload Sheet Pull'!T7</f>
        <v>0</v>
      </c>
      <c r="S5" s="55">
        <f>'Upload Sheet Pull'!U7</f>
        <v>0</v>
      </c>
      <c r="T5" s="55">
        <f t="shared" si="0"/>
        <v>0</v>
      </c>
    </row>
    <row r="6" spans="1:20" x14ac:dyDescent="0.2">
      <c r="A6" s="46" t="str">
        <f>'Upload Sheet Pull'!A8</f>
        <v>Budget</v>
      </c>
      <c r="B6" s="46" t="str">
        <f>'Upload Sheet Pull'!B8</f>
        <v>6025-000000</v>
      </c>
      <c r="C6" s="46">
        <f>'Upload Sheet Pull'!C8</f>
        <v>150</v>
      </c>
      <c r="D6" s="46" t="str">
        <f>'Upload Sheet Pull'!D8</f>
        <v>035</v>
      </c>
      <c r="F6" s="46" t="str">
        <f>IF('Upload Sheet Pull'!E8="","",'Upload Sheet Pull'!E8)</f>
        <v>R400</v>
      </c>
      <c r="H6" s="55">
        <f>'Upload Sheet Pull'!J8</f>
        <v>0</v>
      </c>
      <c r="I6" s="55">
        <f>'Upload Sheet Pull'!K8</f>
        <v>0</v>
      </c>
      <c r="J6" s="55">
        <f>'Upload Sheet Pull'!L8</f>
        <v>0</v>
      </c>
      <c r="K6" s="55">
        <f>'Upload Sheet Pull'!M8</f>
        <v>0</v>
      </c>
      <c r="L6" s="55">
        <f>'Upload Sheet Pull'!N8</f>
        <v>0</v>
      </c>
      <c r="M6" s="55">
        <f>'Upload Sheet Pull'!O8</f>
        <v>0</v>
      </c>
      <c r="N6" s="55">
        <f>'Upload Sheet Pull'!P8</f>
        <v>0</v>
      </c>
      <c r="O6" s="55">
        <f>'Upload Sheet Pull'!Q8</f>
        <v>0</v>
      </c>
      <c r="P6" s="55">
        <f>'Upload Sheet Pull'!R8</f>
        <v>0</v>
      </c>
      <c r="Q6" s="55">
        <f>'Upload Sheet Pull'!S8</f>
        <v>0</v>
      </c>
      <c r="R6" s="55">
        <f>'Upload Sheet Pull'!T8</f>
        <v>0</v>
      </c>
      <c r="S6" s="55">
        <f>'Upload Sheet Pull'!U8</f>
        <v>0</v>
      </c>
      <c r="T6" s="55">
        <f t="shared" si="0"/>
        <v>0</v>
      </c>
    </row>
    <row r="7" spans="1:20" x14ac:dyDescent="0.2">
      <c r="A7" s="46" t="str">
        <f>'Upload Sheet Pull'!A9</f>
        <v>Budget</v>
      </c>
      <c r="B7" s="46" t="str">
        <f>'Upload Sheet Pull'!B9</f>
        <v>6025-000000</v>
      </c>
      <c r="C7" s="46">
        <f>'Upload Sheet Pull'!C9</f>
        <v>150</v>
      </c>
      <c r="D7" s="46" t="str">
        <f>'Upload Sheet Pull'!D9</f>
        <v>035</v>
      </c>
      <c r="F7" s="46" t="str">
        <f>IF('Upload Sheet Pull'!E9="","",'Upload Sheet Pull'!E9)</f>
        <v>R500</v>
      </c>
      <c r="H7" s="55">
        <f>'Upload Sheet Pull'!J9</f>
        <v>0</v>
      </c>
      <c r="I7" s="55">
        <f>'Upload Sheet Pull'!K9</f>
        <v>0</v>
      </c>
      <c r="J7" s="55">
        <f>'Upload Sheet Pull'!L9</f>
        <v>0</v>
      </c>
      <c r="K7" s="55">
        <f>'Upload Sheet Pull'!M9</f>
        <v>0</v>
      </c>
      <c r="L7" s="55">
        <f>'Upload Sheet Pull'!N9</f>
        <v>0</v>
      </c>
      <c r="M7" s="55">
        <f>'Upload Sheet Pull'!O9</f>
        <v>0</v>
      </c>
      <c r="N7" s="55">
        <f>'Upload Sheet Pull'!P9</f>
        <v>0</v>
      </c>
      <c r="O7" s="55">
        <f>'Upload Sheet Pull'!Q9</f>
        <v>0</v>
      </c>
      <c r="P7" s="55">
        <f>'Upload Sheet Pull'!R9</f>
        <v>0</v>
      </c>
      <c r="Q7" s="55">
        <f>'Upload Sheet Pull'!S9</f>
        <v>0</v>
      </c>
      <c r="R7" s="55">
        <f>'Upload Sheet Pull'!T9</f>
        <v>0</v>
      </c>
      <c r="S7" s="55">
        <f>'Upload Sheet Pull'!U9</f>
        <v>0</v>
      </c>
      <c r="T7" s="55">
        <f t="shared" si="0"/>
        <v>0</v>
      </c>
    </row>
    <row r="8" spans="1:20" x14ac:dyDescent="0.2">
      <c r="A8" s="46" t="str">
        <f>'Upload Sheet Pull'!A10</f>
        <v>Budget</v>
      </c>
      <c r="B8" s="46" t="str">
        <f>'Upload Sheet Pull'!B10</f>
        <v>6025-000000</v>
      </c>
      <c r="C8" s="46">
        <f>'Upload Sheet Pull'!C10</f>
        <v>150</v>
      </c>
      <c r="D8" s="46" t="str">
        <f>'Upload Sheet Pull'!D10</f>
        <v>035</v>
      </c>
      <c r="F8" s="46" t="str">
        <f>IF('Upload Sheet Pull'!E10="","",'Upload Sheet Pull'!E10)</f>
        <v>R600</v>
      </c>
      <c r="H8" s="55">
        <f>'Upload Sheet Pull'!J10</f>
        <v>0</v>
      </c>
      <c r="I8" s="55">
        <f>'Upload Sheet Pull'!K10</f>
        <v>0</v>
      </c>
      <c r="J8" s="55">
        <f>'Upload Sheet Pull'!L10</f>
        <v>0</v>
      </c>
      <c r="K8" s="55">
        <f>'Upload Sheet Pull'!M10</f>
        <v>0</v>
      </c>
      <c r="L8" s="55">
        <f>'Upload Sheet Pull'!N10</f>
        <v>0</v>
      </c>
      <c r="M8" s="55">
        <f>'Upload Sheet Pull'!O10</f>
        <v>0</v>
      </c>
      <c r="N8" s="55">
        <f>'Upload Sheet Pull'!P10</f>
        <v>0</v>
      </c>
      <c r="O8" s="55">
        <f>'Upload Sheet Pull'!Q10</f>
        <v>0</v>
      </c>
      <c r="P8" s="55">
        <f>'Upload Sheet Pull'!R10</f>
        <v>0</v>
      </c>
      <c r="Q8" s="55">
        <f>'Upload Sheet Pull'!S10</f>
        <v>0</v>
      </c>
      <c r="R8" s="55">
        <f>'Upload Sheet Pull'!T10</f>
        <v>0</v>
      </c>
      <c r="S8" s="55">
        <f>'Upload Sheet Pull'!U10</f>
        <v>0</v>
      </c>
      <c r="T8" s="55">
        <f t="shared" si="0"/>
        <v>0</v>
      </c>
    </row>
    <row r="9" spans="1:20" x14ac:dyDescent="0.2">
      <c r="A9" s="46" t="str">
        <f>'Upload Sheet Pull'!A11</f>
        <v>Budget</v>
      </c>
      <c r="B9" s="46" t="str">
        <f>'Upload Sheet Pull'!B11</f>
        <v>6025-000000</v>
      </c>
      <c r="C9" s="46">
        <f>'Upload Sheet Pull'!C11</f>
        <v>150</v>
      </c>
      <c r="D9" s="46" t="str">
        <f>'Upload Sheet Pull'!D11</f>
        <v>035</v>
      </c>
      <c r="F9" s="46" t="str">
        <f>IF('Upload Sheet Pull'!E11="","",'Upload Sheet Pull'!E11)</f>
        <v>R700</v>
      </c>
      <c r="H9" s="55">
        <f>'Upload Sheet Pull'!J11</f>
        <v>0</v>
      </c>
      <c r="I9" s="55">
        <f>'Upload Sheet Pull'!K11</f>
        <v>0</v>
      </c>
      <c r="J9" s="55">
        <f>'Upload Sheet Pull'!L11</f>
        <v>0</v>
      </c>
      <c r="K9" s="55">
        <f>'Upload Sheet Pull'!M11</f>
        <v>0</v>
      </c>
      <c r="L9" s="55">
        <f>'Upload Sheet Pull'!N11</f>
        <v>0</v>
      </c>
      <c r="M9" s="55">
        <f>'Upload Sheet Pull'!O11</f>
        <v>0</v>
      </c>
      <c r="N9" s="55">
        <f>'Upload Sheet Pull'!P11</f>
        <v>0</v>
      </c>
      <c r="O9" s="55">
        <f>'Upload Sheet Pull'!Q11</f>
        <v>0</v>
      </c>
      <c r="P9" s="55">
        <f>'Upload Sheet Pull'!R11</f>
        <v>0</v>
      </c>
      <c r="Q9" s="55">
        <f>'Upload Sheet Pull'!S11</f>
        <v>0</v>
      </c>
      <c r="R9" s="55">
        <f>'Upload Sheet Pull'!T11</f>
        <v>0</v>
      </c>
      <c r="S9" s="55">
        <f>'Upload Sheet Pull'!U11</f>
        <v>0</v>
      </c>
      <c r="T9" s="55">
        <f t="shared" si="0"/>
        <v>0</v>
      </c>
    </row>
    <row r="10" spans="1:20" x14ac:dyDescent="0.2">
      <c r="A10" s="46" t="str">
        <f>'Upload Sheet Pull'!A12</f>
        <v>Budget</v>
      </c>
      <c r="B10" s="46" t="str">
        <f>'Upload Sheet Pull'!B12</f>
        <v>6050-000000</v>
      </c>
      <c r="C10" s="46">
        <f>'Upload Sheet Pull'!C12</f>
        <v>150</v>
      </c>
      <c r="D10" s="46" t="str">
        <f>'Upload Sheet Pull'!D12</f>
        <v>035</v>
      </c>
      <c r="F10" s="46" t="str">
        <f>IF('Upload Sheet Pull'!E12="","",'Upload Sheet Pull'!E12)</f>
        <v/>
      </c>
      <c r="H10" s="55">
        <f>'Upload Sheet Pull'!J12</f>
        <v>0</v>
      </c>
      <c r="I10" s="55">
        <f>'Upload Sheet Pull'!K12</f>
        <v>0</v>
      </c>
      <c r="J10" s="55">
        <f>'Upload Sheet Pull'!L12</f>
        <v>0</v>
      </c>
      <c r="K10" s="55">
        <f>'Upload Sheet Pull'!M12</f>
        <v>0</v>
      </c>
      <c r="L10" s="55">
        <f>'Upload Sheet Pull'!N12</f>
        <v>0</v>
      </c>
      <c r="M10" s="55">
        <f>'Upload Sheet Pull'!O12</f>
        <v>0</v>
      </c>
      <c r="N10" s="55">
        <f>'Upload Sheet Pull'!P12</f>
        <v>0</v>
      </c>
      <c r="O10" s="55">
        <f>'Upload Sheet Pull'!Q12</f>
        <v>0</v>
      </c>
      <c r="P10" s="55">
        <f>'Upload Sheet Pull'!R12</f>
        <v>0</v>
      </c>
      <c r="Q10" s="55">
        <f>'Upload Sheet Pull'!S12</f>
        <v>0</v>
      </c>
      <c r="R10" s="55">
        <f>'Upload Sheet Pull'!T12</f>
        <v>0</v>
      </c>
      <c r="S10" s="55">
        <f>'Upload Sheet Pull'!U12</f>
        <v>0</v>
      </c>
      <c r="T10" s="55">
        <f t="shared" si="0"/>
        <v>0</v>
      </c>
    </row>
    <row r="11" spans="1:20" x14ac:dyDescent="0.2">
      <c r="A11" s="46" t="str">
        <f>'Upload Sheet Pull'!A13</f>
        <v>Budget</v>
      </c>
      <c r="B11" s="46" t="str">
        <f>'Upload Sheet Pull'!B13</f>
        <v>6055-000000</v>
      </c>
      <c r="C11" s="46">
        <f>'Upload Sheet Pull'!C13</f>
        <v>150</v>
      </c>
      <c r="D11" s="46" t="str">
        <f>'Upload Sheet Pull'!D13</f>
        <v>035</v>
      </c>
      <c r="F11" s="46" t="str">
        <f>IF('Upload Sheet Pull'!E13="","",'Upload Sheet Pull'!E13)</f>
        <v/>
      </c>
      <c r="H11" s="55">
        <f>'Upload Sheet Pull'!J13</f>
        <v>0</v>
      </c>
      <c r="I11" s="55">
        <f>'Upload Sheet Pull'!K13</f>
        <v>0</v>
      </c>
      <c r="J11" s="55">
        <f>'Upload Sheet Pull'!L13</f>
        <v>0</v>
      </c>
      <c r="K11" s="55">
        <f>'Upload Sheet Pull'!M13</f>
        <v>0</v>
      </c>
      <c r="L11" s="55">
        <f>'Upload Sheet Pull'!N13</f>
        <v>0</v>
      </c>
      <c r="M11" s="55">
        <f>'Upload Sheet Pull'!O13</f>
        <v>0</v>
      </c>
      <c r="N11" s="55">
        <f>'Upload Sheet Pull'!P13</f>
        <v>0</v>
      </c>
      <c r="O11" s="55">
        <f>'Upload Sheet Pull'!Q13</f>
        <v>0</v>
      </c>
      <c r="P11" s="55">
        <f>'Upload Sheet Pull'!R13</f>
        <v>0</v>
      </c>
      <c r="Q11" s="55">
        <f>'Upload Sheet Pull'!S13</f>
        <v>0</v>
      </c>
      <c r="R11" s="55">
        <f>'Upload Sheet Pull'!T13</f>
        <v>0</v>
      </c>
      <c r="S11" s="55">
        <f>'Upload Sheet Pull'!U13</f>
        <v>0</v>
      </c>
      <c r="T11" s="55">
        <f t="shared" si="0"/>
        <v>0</v>
      </c>
    </row>
    <row r="12" spans="1:20" x14ac:dyDescent="0.2">
      <c r="A12" s="46" t="str">
        <f>'Upload Sheet Pull'!A14</f>
        <v>Budget</v>
      </c>
      <c r="B12" s="46" t="str">
        <f>'Upload Sheet Pull'!B14</f>
        <v>6060-000000</v>
      </c>
      <c r="C12" s="46">
        <f>'Upload Sheet Pull'!C14</f>
        <v>150</v>
      </c>
      <c r="D12" s="46" t="str">
        <f>'Upload Sheet Pull'!D14</f>
        <v>035</v>
      </c>
      <c r="F12" s="46" t="str">
        <f>IF('Upload Sheet Pull'!E14="","",'Upload Sheet Pull'!E14)</f>
        <v/>
      </c>
      <c r="H12" s="55">
        <f>'Upload Sheet Pull'!J14</f>
        <v>0</v>
      </c>
      <c r="I12" s="55">
        <f>'Upload Sheet Pull'!K14</f>
        <v>0</v>
      </c>
      <c r="J12" s="55">
        <f>'Upload Sheet Pull'!L14</f>
        <v>0</v>
      </c>
      <c r="K12" s="55">
        <f>'Upload Sheet Pull'!M14</f>
        <v>0</v>
      </c>
      <c r="L12" s="55">
        <f>'Upload Sheet Pull'!N14</f>
        <v>0</v>
      </c>
      <c r="M12" s="55">
        <f>'Upload Sheet Pull'!O14</f>
        <v>0</v>
      </c>
      <c r="N12" s="55">
        <f>'Upload Sheet Pull'!P14</f>
        <v>0</v>
      </c>
      <c r="O12" s="55">
        <f>'Upload Sheet Pull'!Q14</f>
        <v>0</v>
      </c>
      <c r="P12" s="55">
        <f>'Upload Sheet Pull'!R14</f>
        <v>0</v>
      </c>
      <c r="Q12" s="55">
        <f>'Upload Sheet Pull'!S14</f>
        <v>0</v>
      </c>
      <c r="R12" s="55">
        <f>'Upload Sheet Pull'!T14</f>
        <v>0</v>
      </c>
      <c r="S12" s="55">
        <f>'Upload Sheet Pull'!U14</f>
        <v>0</v>
      </c>
      <c r="T12" s="55">
        <f t="shared" si="0"/>
        <v>0</v>
      </c>
    </row>
    <row r="13" spans="1:20" x14ac:dyDescent="0.2">
      <c r="A13" s="46" t="str">
        <f>'Upload Sheet Pull'!A15</f>
        <v>Budget</v>
      </c>
      <c r="B13" s="46" t="str">
        <f>'Upload Sheet Pull'!B15</f>
        <v>6030-000000</v>
      </c>
      <c r="C13" s="46">
        <f>'Upload Sheet Pull'!C15</f>
        <v>150</v>
      </c>
      <c r="D13" s="46" t="str">
        <f>'Upload Sheet Pull'!D15</f>
        <v>035</v>
      </c>
      <c r="F13" s="46" t="str">
        <f>IF('Upload Sheet Pull'!E15="","",'Upload Sheet Pull'!E15)</f>
        <v/>
      </c>
      <c r="H13" s="55">
        <f>'Upload Sheet Pull'!J15</f>
        <v>0</v>
      </c>
      <c r="I13" s="55">
        <f>'Upload Sheet Pull'!K15</f>
        <v>0</v>
      </c>
      <c r="J13" s="55">
        <f>'Upload Sheet Pull'!L15</f>
        <v>0</v>
      </c>
      <c r="K13" s="55">
        <f>'Upload Sheet Pull'!M15</f>
        <v>0</v>
      </c>
      <c r="L13" s="55">
        <f>'Upload Sheet Pull'!N15</f>
        <v>0</v>
      </c>
      <c r="M13" s="55">
        <f>'Upload Sheet Pull'!O15</f>
        <v>0</v>
      </c>
      <c r="N13" s="55">
        <f>'Upload Sheet Pull'!P15</f>
        <v>0</v>
      </c>
      <c r="O13" s="55">
        <f>'Upload Sheet Pull'!Q15</f>
        <v>0</v>
      </c>
      <c r="P13" s="55">
        <f>'Upload Sheet Pull'!R15</f>
        <v>0</v>
      </c>
      <c r="Q13" s="55">
        <f>'Upload Sheet Pull'!S15</f>
        <v>0</v>
      </c>
      <c r="R13" s="55">
        <f>'Upload Sheet Pull'!T15</f>
        <v>1400</v>
      </c>
      <c r="S13" s="55">
        <f>'Upload Sheet Pull'!U15</f>
        <v>0</v>
      </c>
      <c r="T13" s="55">
        <f t="shared" si="0"/>
        <v>1400</v>
      </c>
    </row>
    <row r="14" spans="1:20" x14ac:dyDescent="0.2">
      <c r="A14" s="46" t="str">
        <f>'Upload Sheet Pull'!A16</f>
        <v>Budget</v>
      </c>
      <c r="B14" s="46" t="str">
        <f>'Upload Sheet Pull'!B16</f>
        <v>6035-000000</v>
      </c>
      <c r="C14" s="46">
        <f>'Upload Sheet Pull'!C16</f>
        <v>150</v>
      </c>
      <c r="D14" s="46" t="str">
        <f>'Upload Sheet Pull'!D16</f>
        <v>035</v>
      </c>
      <c r="F14" s="46" t="str">
        <f>IF('Upload Sheet Pull'!E16="","",'Upload Sheet Pull'!E16)</f>
        <v/>
      </c>
      <c r="H14" s="55">
        <f>'Upload Sheet Pull'!J16</f>
        <v>0</v>
      </c>
      <c r="I14" s="55">
        <f>'Upload Sheet Pull'!K16</f>
        <v>0</v>
      </c>
      <c r="J14" s="55">
        <f>'Upload Sheet Pull'!L16</f>
        <v>0</v>
      </c>
      <c r="K14" s="55">
        <f>'Upload Sheet Pull'!M16</f>
        <v>0</v>
      </c>
      <c r="L14" s="55">
        <f>'Upload Sheet Pull'!N16</f>
        <v>0</v>
      </c>
      <c r="M14" s="55">
        <f>'Upload Sheet Pull'!O16</f>
        <v>0</v>
      </c>
      <c r="N14" s="55">
        <f>'Upload Sheet Pull'!P16</f>
        <v>0</v>
      </c>
      <c r="O14" s="55">
        <f>'Upload Sheet Pull'!Q16</f>
        <v>0</v>
      </c>
      <c r="P14" s="55">
        <f>'Upload Sheet Pull'!R16</f>
        <v>0</v>
      </c>
      <c r="Q14" s="55">
        <f>'Upload Sheet Pull'!S16</f>
        <v>0</v>
      </c>
      <c r="R14" s="55">
        <f>'Upload Sheet Pull'!T16</f>
        <v>1500</v>
      </c>
      <c r="S14" s="55">
        <f>'Upload Sheet Pull'!U16</f>
        <v>0</v>
      </c>
      <c r="T14" s="55">
        <f t="shared" si="0"/>
        <v>1500</v>
      </c>
    </row>
    <row r="15" spans="1:20" x14ac:dyDescent="0.2">
      <c r="A15" s="46" t="str">
        <f>'Upload Sheet Pull'!A17</f>
        <v>Budget</v>
      </c>
      <c r="B15" s="46" t="str">
        <f>'Upload Sheet Pull'!B17</f>
        <v>6040-000000</v>
      </c>
      <c r="C15" s="46">
        <f>'Upload Sheet Pull'!C17</f>
        <v>150</v>
      </c>
      <c r="D15" s="46" t="str">
        <f>'Upload Sheet Pull'!D17</f>
        <v>035</v>
      </c>
      <c r="F15" s="46" t="str">
        <f>IF('Upload Sheet Pull'!E17="","",'Upload Sheet Pull'!E17)</f>
        <v/>
      </c>
      <c r="H15" s="55">
        <f>'Upload Sheet Pull'!J17</f>
        <v>0</v>
      </c>
      <c r="I15" s="55">
        <f>'Upload Sheet Pull'!K17</f>
        <v>0</v>
      </c>
      <c r="J15" s="55">
        <f>'Upload Sheet Pull'!L17</f>
        <v>0</v>
      </c>
      <c r="K15" s="55">
        <f>'Upload Sheet Pull'!M17</f>
        <v>0</v>
      </c>
      <c r="L15" s="55">
        <f>'Upload Sheet Pull'!N17</f>
        <v>0</v>
      </c>
      <c r="M15" s="55">
        <f>'Upload Sheet Pull'!O17</f>
        <v>0</v>
      </c>
      <c r="N15" s="55">
        <f>'Upload Sheet Pull'!P17</f>
        <v>0</v>
      </c>
      <c r="O15" s="55">
        <f>'Upload Sheet Pull'!Q17</f>
        <v>0</v>
      </c>
      <c r="P15" s="55">
        <f>'Upload Sheet Pull'!R17</f>
        <v>0</v>
      </c>
      <c r="Q15" s="55">
        <f>'Upload Sheet Pull'!S17</f>
        <v>0</v>
      </c>
      <c r="R15" s="55">
        <f>'Upload Sheet Pull'!T17</f>
        <v>0</v>
      </c>
      <c r="S15" s="55">
        <f>'Upload Sheet Pull'!U17</f>
        <v>0</v>
      </c>
      <c r="T15" s="55">
        <f t="shared" si="0"/>
        <v>0</v>
      </c>
    </row>
    <row r="16" spans="1:20" x14ac:dyDescent="0.2">
      <c r="A16" s="46" t="str">
        <f>'Upload Sheet Pull'!A18</f>
        <v>Budget</v>
      </c>
      <c r="B16" s="46" t="str">
        <f>'Upload Sheet Pull'!B18</f>
        <v>6010-000000</v>
      </c>
      <c r="C16" s="46">
        <f>'Upload Sheet Pull'!C18</f>
        <v>150</v>
      </c>
      <c r="D16" s="46" t="str">
        <f>'Upload Sheet Pull'!D18</f>
        <v>035</v>
      </c>
      <c r="F16" s="46" t="str">
        <f>IF('Upload Sheet Pull'!E18="","",'Upload Sheet Pull'!E18)</f>
        <v/>
      </c>
      <c r="H16" s="55">
        <f>'Upload Sheet Pull'!J18</f>
        <v>0</v>
      </c>
      <c r="I16" s="55">
        <f>'Upload Sheet Pull'!K18</f>
        <v>0</v>
      </c>
      <c r="J16" s="55">
        <f>'Upload Sheet Pull'!L18</f>
        <v>0</v>
      </c>
      <c r="K16" s="55">
        <f>'Upload Sheet Pull'!M18</f>
        <v>0</v>
      </c>
      <c r="L16" s="55">
        <f>'Upload Sheet Pull'!N18</f>
        <v>0</v>
      </c>
      <c r="M16" s="55">
        <f>'Upload Sheet Pull'!O18</f>
        <v>0</v>
      </c>
      <c r="N16" s="55">
        <f>'Upload Sheet Pull'!P18</f>
        <v>0</v>
      </c>
      <c r="O16" s="55">
        <f>'Upload Sheet Pull'!Q18</f>
        <v>0</v>
      </c>
      <c r="P16" s="55">
        <f>'Upload Sheet Pull'!R18</f>
        <v>0</v>
      </c>
      <c r="Q16" s="55">
        <f>'Upload Sheet Pull'!S18</f>
        <v>0</v>
      </c>
      <c r="R16" s="55">
        <f>'Upload Sheet Pull'!T18</f>
        <v>0</v>
      </c>
      <c r="S16" s="55">
        <f>'Upload Sheet Pull'!U18</f>
        <v>0</v>
      </c>
      <c r="T16" s="55">
        <f t="shared" si="0"/>
        <v>0</v>
      </c>
    </row>
    <row r="17" spans="1:20" x14ac:dyDescent="0.2">
      <c r="A17" s="46" t="str">
        <f>'Upload Sheet Pull'!A19</f>
        <v>Budget</v>
      </c>
      <c r="B17" s="46" t="str">
        <f>'Upload Sheet Pull'!B19</f>
        <v>6020-000000</v>
      </c>
      <c r="C17" s="46">
        <f>'Upload Sheet Pull'!C19</f>
        <v>150</v>
      </c>
      <c r="D17" s="46" t="str">
        <f>'Upload Sheet Pull'!D19</f>
        <v>035</v>
      </c>
      <c r="F17" s="46" t="str">
        <f>IF('Upload Sheet Pull'!E19="","",'Upload Sheet Pull'!E19)</f>
        <v/>
      </c>
      <c r="H17" s="55">
        <f>'Upload Sheet Pull'!J19</f>
        <v>0</v>
      </c>
      <c r="I17" s="55">
        <f>'Upload Sheet Pull'!K19</f>
        <v>0</v>
      </c>
      <c r="J17" s="55">
        <f>'Upload Sheet Pull'!L19</f>
        <v>0</v>
      </c>
      <c r="K17" s="55">
        <f>'Upload Sheet Pull'!M19</f>
        <v>0</v>
      </c>
      <c r="L17" s="55">
        <f>'Upload Sheet Pull'!N19</f>
        <v>0</v>
      </c>
      <c r="M17" s="55">
        <f>'Upload Sheet Pull'!O19</f>
        <v>0</v>
      </c>
      <c r="N17" s="55">
        <f>'Upload Sheet Pull'!P19</f>
        <v>0</v>
      </c>
      <c r="O17" s="55">
        <f>'Upload Sheet Pull'!Q19</f>
        <v>0</v>
      </c>
      <c r="P17" s="55">
        <f>'Upload Sheet Pull'!R19</f>
        <v>0</v>
      </c>
      <c r="Q17" s="55">
        <f>'Upload Sheet Pull'!S19</f>
        <v>0</v>
      </c>
      <c r="R17" s="55">
        <f>'Upload Sheet Pull'!T19</f>
        <v>0</v>
      </c>
      <c r="S17" s="55">
        <f>'Upload Sheet Pull'!U19</f>
        <v>0</v>
      </c>
      <c r="T17" s="55">
        <f t="shared" si="0"/>
        <v>0</v>
      </c>
    </row>
    <row r="18" spans="1:20" x14ac:dyDescent="0.2">
      <c r="A18" s="46" t="str">
        <f>'Upload Sheet Pull'!A20</f>
        <v>Budget</v>
      </c>
      <c r="B18" s="46" t="str">
        <f>'Upload Sheet Pull'!B20</f>
        <v>7004-000000</v>
      </c>
      <c r="C18" s="46">
        <f>'Upload Sheet Pull'!C20</f>
        <v>150</v>
      </c>
      <c r="D18" s="46" t="str">
        <f>'Upload Sheet Pull'!D20</f>
        <v>035</v>
      </c>
      <c r="F18" s="46" t="str">
        <f>IF('Upload Sheet Pull'!E20="","",'Upload Sheet Pull'!E20)</f>
        <v/>
      </c>
      <c r="H18" s="55">
        <f>'Upload Sheet Pull'!J20</f>
        <v>0</v>
      </c>
      <c r="I18" s="55">
        <f>'Upload Sheet Pull'!K20</f>
        <v>0</v>
      </c>
      <c r="J18" s="55">
        <f>'Upload Sheet Pull'!L20</f>
        <v>0</v>
      </c>
      <c r="K18" s="55">
        <f>'Upload Sheet Pull'!M20</f>
        <v>0</v>
      </c>
      <c r="L18" s="55">
        <f>'Upload Sheet Pull'!N20</f>
        <v>0</v>
      </c>
      <c r="M18" s="55">
        <f>'Upload Sheet Pull'!O20</f>
        <v>0</v>
      </c>
      <c r="N18" s="55">
        <f>'Upload Sheet Pull'!P20</f>
        <v>0</v>
      </c>
      <c r="O18" s="55">
        <f>'Upload Sheet Pull'!Q20</f>
        <v>0</v>
      </c>
      <c r="P18" s="55">
        <f>'Upload Sheet Pull'!R20</f>
        <v>0</v>
      </c>
      <c r="Q18" s="55">
        <f>'Upload Sheet Pull'!S20</f>
        <v>0</v>
      </c>
      <c r="R18" s="55">
        <f>'Upload Sheet Pull'!T20</f>
        <v>300</v>
      </c>
      <c r="S18" s="55">
        <f>'Upload Sheet Pull'!U20</f>
        <v>0</v>
      </c>
      <c r="T18" s="55">
        <f t="shared" si="0"/>
        <v>300</v>
      </c>
    </row>
    <row r="19" spans="1:20" x14ac:dyDescent="0.2">
      <c r="A19" s="46" t="str">
        <f>'Upload Sheet Pull'!A21</f>
        <v>Budget</v>
      </c>
      <c r="B19" s="46" t="str">
        <f>'Upload Sheet Pull'!B21</f>
        <v>7008-000000</v>
      </c>
      <c r="C19" s="46">
        <f>'Upload Sheet Pull'!C21</f>
        <v>150</v>
      </c>
      <c r="D19" s="46" t="str">
        <f>'Upload Sheet Pull'!D21</f>
        <v>035</v>
      </c>
      <c r="F19" s="46" t="str">
        <f>IF('Upload Sheet Pull'!E21="","",'Upload Sheet Pull'!E21)</f>
        <v/>
      </c>
      <c r="H19" s="55">
        <f>'Upload Sheet Pull'!J21</f>
        <v>0</v>
      </c>
      <c r="I19" s="55">
        <f>'Upload Sheet Pull'!K21</f>
        <v>0</v>
      </c>
      <c r="J19" s="55">
        <f>'Upload Sheet Pull'!L21</f>
        <v>0</v>
      </c>
      <c r="K19" s="55">
        <f>'Upload Sheet Pull'!M21</f>
        <v>0</v>
      </c>
      <c r="L19" s="55">
        <f>'Upload Sheet Pull'!N21</f>
        <v>0</v>
      </c>
      <c r="M19" s="55">
        <f>'Upload Sheet Pull'!O21</f>
        <v>0</v>
      </c>
      <c r="N19" s="55">
        <f>'Upload Sheet Pull'!P21</f>
        <v>0</v>
      </c>
      <c r="O19" s="55">
        <f>'Upload Sheet Pull'!Q21</f>
        <v>0</v>
      </c>
      <c r="P19" s="55">
        <f>'Upload Sheet Pull'!R21</f>
        <v>0</v>
      </c>
      <c r="Q19" s="55">
        <f>'Upload Sheet Pull'!S21</f>
        <v>0</v>
      </c>
      <c r="R19" s="55">
        <f>'Upload Sheet Pull'!T21</f>
        <v>200</v>
      </c>
      <c r="S19" s="55">
        <f>'Upload Sheet Pull'!U21</f>
        <v>0</v>
      </c>
      <c r="T19" s="55">
        <f t="shared" si="0"/>
        <v>200</v>
      </c>
    </row>
    <row r="20" spans="1:20" x14ac:dyDescent="0.2">
      <c r="A20" s="46" t="str">
        <f>'Upload Sheet Pull'!A22</f>
        <v>Budget</v>
      </c>
      <c r="B20" s="46" t="str">
        <f>'Upload Sheet Pull'!B22</f>
        <v>7010-000000</v>
      </c>
      <c r="C20" s="46">
        <f>'Upload Sheet Pull'!C22</f>
        <v>150</v>
      </c>
      <c r="D20" s="46" t="str">
        <f>'Upload Sheet Pull'!D22</f>
        <v>035</v>
      </c>
      <c r="F20" s="46" t="str">
        <f>IF('Upload Sheet Pull'!E22="","",'Upload Sheet Pull'!E22)</f>
        <v/>
      </c>
      <c r="H20" s="55">
        <f>'Upload Sheet Pull'!J22</f>
        <v>0</v>
      </c>
      <c r="I20" s="55">
        <f>'Upload Sheet Pull'!K22</f>
        <v>0</v>
      </c>
      <c r="J20" s="55">
        <f>'Upload Sheet Pull'!L22</f>
        <v>0</v>
      </c>
      <c r="K20" s="55">
        <f>'Upload Sheet Pull'!M22</f>
        <v>0</v>
      </c>
      <c r="L20" s="55">
        <f>'Upload Sheet Pull'!N22</f>
        <v>0</v>
      </c>
      <c r="M20" s="55">
        <f>'Upload Sheet Pull'!O22</f>
        <v>0</v>
      </c>
      <c r="N20" s="55">
        <f>'Upload Sheet Pull'!P22</f>
        <v>0</v>
      </c>
      <c r="O20" s="55">
        <f>'Upload Sheet Pull'!Q22</f>
        <v>0</v>
      </c>
      <c r="P20" s="55">
        <f>'Upload Sheet Pull'!R22</f>
        <v>0</v>
      </c>
      <c r="Q20" s="55">
        <f>'Upload Sheet Pull'!S22</f>
        <v>0</v>
      </c>
      <c r="R20" s="55">
        <f>'Upload Sheet Pull'!T22</f>
        <v>100</v>
      </c>
      <c r="S20" s="55">
        <f>'Upload Sheet Pull'!U22</f>
        <v>0</v>
      </c>
      <c r="T20" s="55">
        <f t="shared" si="0"/>
        <v>100</v>
      </c>
    </row>
    <row r="21" spans="1:20" x14ac:dyDescent="0.2">
      <c r="A21" s="46" t="str">
        <f>'Upload Sheet Pull'!A23</f>
        <v>Budget</v>
      </c>
      <c r="B21" s="46" t="str">
        <f>'Upload Sheet Pull'!B23</f>
        <v>7012-000000</v>
      </c>
      <c r="C21" s="46">
        <f>'Upload Sheet Pull'!C23</f>
        <v>150</v>
      </c>
      <c r="D21" s="46" t="str">
        <f>'Upload Sheet Pull'!D23</f>
        <v>035</v>
      </c>
      <c r="F21" s="46" t="str">
        <f>IF('Upload Sheet Pull'!E23="","",'Upload Sheet Pull'!E23)</f>
        <v/>
      </c>
      <c r="H21" s="55">
        <f>'Upload Sheet Pull'!J23</f>
        <v>0</v>
      </c>
      <c r="I21" s="55">
        <f>'Upload Sheet Pull'!K23</f>
        <v>0</v>
      </c>
      <c r="J21" s="55">
        <f>'Upload Sheet Pull'!L23</f>
        <v>0</v>
      </c>
      <c r="K21" s="55">
        <f>'Upload Sheet Pull'!M23</f>
        <v>0</v>
      </c>
      <c r="L21" s="55">
        <f>'Upload Sheet Pull'!N23</f>
        <v>0</v>
      </c>
      <c r="M21" s="55">
        <f>'Upload Sheet Pull'!O23</f>
        <v>0</v>
      </c>
      <c r="N21" s="55">
        <f>'Upload Sheet Pull'!P23</f>
        <v>0</v>
      </c>
      <c r="O21" s="55">
        <f>'Upload Sheet Pull'!Q23</f>
        <v>0</v>
      </c>
      <c r="P21" s="55">
        <f>'Upload Sheet Pull'!R23</f>
        <v>0</v>
      </c>
      <c r="Q21" s="55">
        <f>'Upload Sheet Pull'!S23</f>
        <v>0</v>
      </c>
      <c r="R21" s="55">
        <f>'Upload Sheet Pull'!T23</f>
        <v>0</v>
      </c>
      <c r="S21" s="55">
        <f>'Upload Sheet Pull'!U23</f>
        <v>0</v>
      </c>
      <c r="T21" s="55">
        <f t="shared" si="0"/>
        <v>0</v>
      </c>
    </row>
    <row r="22" spans="1:20" x14ac:dyDescent="0.2">
      <c r="A22" s="46" t="str">
        <f>'Upload Sheet Pull'!A24</f>
        <v>Budget</v>
      </c>
      <c r="B22" s="46" t="str">
        <f>'Upload Sheet Pull'!B24</f>
        <v>7014-000000</v>
      </c>
      <c r="C22" s="46">
        <f>'Upload Sheet Pull'!C24</f>
        <v>150</v>
      </c>
      <c r="D22" s="46" t="str">
        <f>'Upload Sheet Pull'!D24</f>
        <v>035</v>
      </c>
      <c r="F22" s="46" t="str">
        <f>IF('Upload Sheet Pull'!E24="","",'Upload Sheet Pull'!E24)</f>
        <v/>
      </c>
      <c r="H22" s="55">
        <f>'Upload Sheet Pull'!J24</f>
        <v>0</v>
      </c>
      <c r="I22" s="55">
        <f>'Upload Sheet Pull'!K24</f>
        <v>0</v>
      </c>
      <c r="J22" s="55">
        <f>'Upload Sheet Pull'!L24</f>
        <v>0</v>
      </c>
      <c r="K22" s="55">
        <f>'Upload Sheet Pull'!M24</f>
        <v>0</v>
      </c>
      <c r="L22" s="55">
        <f>'Upload Sheet Pull'!N24</f>
        <v>0</v>
      </c>
      <c r="M22" s="55">
        <f>'Upload Sheet Pull'!O24</f>
        <v>0</v>
      </c>
      <c r="N22" s="55">
        <f>'Upload Sheet Pull'!P24</f>
        <v>0</v>
      </c>
      <c r="O22" s="55">
        <f>'Upload Sheet Pull'!Q24</f>
        <v>0</v>
      </c>
      <c r="P22" s="55">
        <f>'Upload Sheet Pull'!R24</f>
        <v>0</v>
      </c>
      <c r="Q22" s="55">
        <f>'Upload Sheet Pull'!S24</f>
        <v>0</v>
      </c>
      <c r="R22" s="55">
        <f>'Upload Sheet Pull'!T24</f>
        <v>1500</v>
      </c>
      <c r="S22" s="55">
        <f>'Upload Sheet Pull'!U24</f>
        <v>0</v>
      </c>
      <c r="T22" s="55">
        <f t="shared" si="0"/>
        <v>1500</v>
      </c>
    </row>
    <row r="23" spans="1:20" x14ac:dyDescent="0.2">
      <c r="A23" s="46" t="str">
        <f>'Upload Sheet Pull'!A25</f>
        <v>Budget</v>
      </c>
      <c r="B23" s="46" t="str">
        <f>'Upload Sheet Pull'!B25</f>
        <v>7016-000000</v>
      </c>
      <c r="C23" s="46">
        <f>'Upload Sheet Pull'!C25</f>
        <v>150</v>
      </c>
      <c r="D23" s="46" t="str">
        <f>'Upload Sheet Pull'!D25</f>
        <v>035</v>
      </c>
      <c r="F23" s="46" t="str">
        <f>IF('Upload Sheet Pull'!E25="","",'Upload Sheet Pull'!E25)</f>
        <v/>
      </c>
      <c r="H23" s="55">
        <f>'Upload Sheet Pull'!J25</f>
        <v>0</v>
      </c>
      <c r="I23" s="55">
        <f>'Upload Sheet Pull'!K25</f>
        <v>0</v>
      </c>
      <c r="J23" s="55">
        <f>'Upload Sheet Pull'!L25</f>
        <v>0</v>
      </c>
      <c r="K23" s="55">
        <f>'Upload Sheet Pull'!M25</f>
        <v>0</v>
      </c>
      <c r="L23" s="55">
        <f>'Upload Sheet Pull'!N25</f>
        <v>0</v>
      </c>
      <c r="M23" s="55">
        <f>'Upload Sheet Pull'!O25</f>
        <v>0</v>
      </c>
      <c r="N23" s="55">
        <f>'Upload Sheet Pull'!P25</f>
        <v>0</v>
      </c>
      <c r="O23" s="55">
        <f>'Upload Sheet Pull'!Q25</f>
        <v>0</v>
      </c>
      <c r="P23" s="55">
        <f>'Upload Sheet Pull'!R25</f>
        <v>0</v>
      </c>
      <c r="Q23" s="55">
        <f>'Upload Sheet Pull'!S25</f>
        <v>0</v>
      </c>
      <c r="R23" s="55">
        <f>'Upload Sheet Pull'!T25</f>
        <v>20000</v>
      </c>
      <c r="S23" s="55">
        <f>'Upload Sheet Pull'!U25</f>
        <v>0</v>
      </c>
      <c r="T23" s="55">
        <f t="shared" si="0"/>
        <v>20000</v>
      </c>
    </row>
    <row r="24" spans="1:20" x14ac:dyDescent="0.2">
      <c r="A24" s="46" t="str">
        <f>'Upload Sheet Pull'!A26</f>
        <v>Budget</v>
      </c>
      <c r="B24" s="46" t="str">
        <f>'Upload Sheet Pull'!B26</f>
        <v>7018-000000</v>
      </c>
      <c r="C24" s="46">
        <f>'Upload Sheet Pull'!C26</f>
        <v>150</v>
      </c>
      <c r="D24" s="46" t="str">
        <f>'Upload Sheet Pull'!D26</f>
        <v>035</v>
      </c>
      <c r="F24" s="46" t="str">
        <f>IF('Upload Sheet Pull'!E26="","",'Upload Sheet Pull'!E26)</f>
        <v/>
      </c>
      <c r="H24" s="55">
        <f>'Upload Sheet Pull'!J26</f>
        <v>0</v>
      </c>
      <c r="I24" s="55">
        <f>'Upload Sheet Pull'!K26</f>
        <v>0</v>
      </c>
      <c r="J24" s="55">
        <f>'Upload Sheet Pull'!L26</f>
        <v>0</v>
      </c>
      <c r="K24" s="55">
        <f>'Upload Sheet Pull'!M26</f>
        <v>0</v>
      </c>
      <c r="L24" s="55">
        <f>'Upload Sheet Pull'!N26</f>
        <v>0</v>
      </c>
      <c r="M24" s="55">
        <f>'Upload Sheet Pull'!O26</f>
        <v>0</v>
      </c>
      <c r="N24" s="55">
        <f>'Upload Sheet Pull'!P26</f>
        <v>0</v>
      </c>
      <c r="O24" s="55">
        <f>'Upload Sheet Pull'!Q26</f>
        <v>0</v>
      </c>
      <c r="P24" s="55">
        <f>'Upload Sheet Pull'!R26</f>
        <v>0</v>
      </c>
      <c r="Q24" s="55">
        <f>'Upload Sheet Pull'!S26</f>
        <v>0</v>
      </c>
      <c r="R24" s="55">
        <f>'Upload Sheet Pull'!T26</f>
        <v>500</v>
      </c>
      <c r="S24" s="55">
        <f>'Upload Sheet Pull'!U26</f>
        <v>0</v>
      </c>
      <c r="T24" s="55">
        <f t="shared" si="0"/>
        <v>500</v>
      </c>
    </row>
    <row r="25" spans="1:20" x14ac:dyDescent="0.2">
      <c r="A25" s="46" t="str">
        <f>'Upload Sheet Pull'!A27</f>
        <v>Budget</v>
      </c>
      <c r="B25" s="46" t="str">
        <f>'Upload Sheet Pull'!B27</f>
        <v>7020-000000</v>
      </c>
      <c r="C25" s="46">
        <f>'Upload Sheet Pull'!C27</f>
        <v>150</v>
      </c>
      <c r="D25" s="46" t="str">
        <f>'Upload Sheet Pull'!D27</f>
        <v>035</v>
      </c>
      <c r="F25" s="46" t="str">
        <f>IF('Upload Sheet Pull'!E27="","",'Upload Sheet Pull'!E27)</f>
        <v/>
      </c>
      <c r="H25" s="55">
        <f>'Upload Sheet Pull'!J27</f>
        <v>0</v>
      </c>
      <c r="I25" s="55">
        <f>'Upload Sheet Pull'!K27</f>
        <v>0</v>
      </c>
      <c r="J25" s="55">
        <f>'Upload Sheet Pull'!L27</f>
        <v>0</v>
      </c>
      <c r="K25" s="55">
        <f>'Upload Sheet Pull'!M27</f>
        <v>0</v>
      </c>
      <c r="L25" s="55">
        <f>'Upload Sheet Pull'!N27</f>
        <v>0</v>
      </c>
      <c r="M25" s="55">
        <f>'Upload Sheet Pull'!O27</f>
        <v>0</v>
      </c>
      <c r="N25" s="55">
        <f>'Upload Sheet Pull'!P27</f>
        <v>0</v>
      </c>
      <c r="O25" s="55">
        <f>'Upload Sheet Pull'!Q27</f>
        <v>0</v>
      </c>
      <c r="P25" s="55">
        <f>'Upload Sheet Pull'!R27</f>
        <v>0</v>
      </c>
      <c r="Q25" s="55">
        <f>'Upload Sheet Pull'!S27</f>
        <v>0</v>
      </c>
      <c r="R25" s="55">
        <f>'Upload Sheet Pull'!T27</f>
        <v>1500</v>
      </c>
      <c r="S25" s="55">
        <f>'Upload Sheet Pull'!U27</f>
        <v>0</v>
      </c>
      <c r="T25" s="55">
        <f t="shared" si="0"/>
        <v>1500</v>
      </c>
    </row>
    <row r="26" spans="1:20" x14ac:dyDescent="0.2">
      <c r="A26" s="46" t="str">
        <f>'Upload Sheet Pull'!A28</f>
        <v>Budget</v>
      </c>
      <c r="B26" s="46" t="str">
        <f>'Upload Sheet Pull'!B28</f>
        <v>7022-000000</v>
      </c>
      <c r="C26" s="46">
        <f>'Upload Sheet Pull'!C28</f>
        <v>150</v>
      </c>
      <c r="D26" s="46" t="str">
        <f>'Upload Sheet Pull'!D28</f>
        <v>035</v>
      </c>
      <c r="F26" s="46" t="str">
        <f>IF('Upload Sheet Pull'!E28="","",'Upload Sheet Pull'!E28)</f>
        <v/>
      </c>
      <c r="H26" s="55">
        <f>'Upload Sheet Pull'!J28</f>
        <v>0</v>
      </c>
      <c r="I26" s="55">
        <f>'Upload Sheet Pull'!K28</f>
        <v>0</v>
      </c>
      <c r="J26" s="55">
        <f>'Upload Sheet Pull'!L28</f>
        <v>0</v>
      </c>
      <c r="K26" s="55">
        <f>'Upload Sheet Pull'!M28</f>
        <v>0</v>
      </c>
      <c r="L26" s="55">
        <f>'Upload Sheet Pull'!N28</f>
        <v>0</v>
      </c>
      <c r="M26" s="55">
        <f>'Upload Sheet Pull'!O28</f>
        <v>0</v>
      </c>
      <c r="N26" s="55">
        <f>'Upload Sheet Pull'!P28</f>
        <v>0</v>
      </c>
      <c r="O26" s="55">
        <f>'Upload Sheet Pull'!Q28</f>
        <v>0</v>
      </c>
      <c r="P26" s="55">
        <f>'Upload Sheet Pull'!R28</f>
        <v>0</v>
      </c>
      <c r="Q26" s="55">
        <f>'Upload Sheet Pull'!S28</f>
        <v>0</v>
      </c>
      <c r="R26" s="55">
        <f>'Upload Sheet Pull'!T28</f>
        <v>250</v>
      </c>
      <c r="S26" s="55">
        <f>'Upload Sheet Pull'!U28</f>
        <v>0</v>
      </c>
      <c r="T26" s="55">
        <f t="shared" si="0"/>
        <v>250</v>
      </c>
    </row>
    <row r="27" spans="1:20" x14ac:dyDescent="0.2">
      <c r="A27" s="46" t="str">
        <f>'Upload Sheet Pull'!A29</f>
        <v>Budget</v>
      </c>
      <c r="B27" s="46" t="str">
        <f>'Upload Sheet Pull'!B29</f>
        <v>7030-000000</v>
      </c>
      <c r="C27" s="46">
        <f>'Upload Sheet Pull'!C29</f>
        <v>150</v>
      </c>
      <c r="D27" s="46" t="str">
        <f>'Upload Sheet Pull'!D29</f>
        <v>035</v>
      </c>
      <c r="F27" s="46" t="str">
        <f>IF('Upload Sheet Pull'!E29="","",'Upload Sheet Pull'!E29)</f>
        <v/>
      </c>
      <c r="H27" s="55">
        <f>'Upload Sheet Pull'!J29</f>
        <v>0</v>
      </c>
      <c r="I27" s="55">
        <f>'Upload Sheet Pull'!K29</f>
        <v>0</v>
      </c>
      <c r="J27" s="55">
        <f>'Upload Sheet Pull'!L29</f>
        <v>0</v>
      </c>
      <c r="K27" s="55">
        <f>'Upload Sheet Pull'!M29</f>
        <v>0</v>
      </c>
      <c r="L27" s="55">
        <f>'Upload Sheet Pull'!N29</f>
        <v>0</v>
      </c>
      <c r="M27" s="55">
        <f>'Upload Sheet Pull'!O29</f>
        <v>0</v>
      </c>
      <c r="N27" s="55">
        <f>'Upload Sheet Pull'!P29</f>
        <v>0</v>
      </c>
      <c r="O27" s="55">
        <f>'Upload Sheet Pull'!Q29</f>
        <v>0</v>
      </c>
      <c r="P27" s="55">
        <f>'Upload Sheet Pull'!R29</f>
        <v>0</v>
      </c>
      <c r="Q27" s="55">
        <f>'Upload Sheet Pull'!S29</f>
        <v>0</v>
      </c>
      <c r="R27" s="55">
        <f>'Upload Sheet Pull'!T29</f>
        <v>200</v>
      </c>
      <c r="S27" s="55">
        <f>'Upload Sheet Pull'!U29</f>
        <v>0</v>
      </c>
      <c r="T27" s="55">
        <f t="shared" si="0"/>
        <v>200</v>
      </c>
    </row>
    <row r="28" spans="1:20" x14ac:dyDescent="0.2">
      <c r="A28" s="46" t="str">
        <f>'Upload Sheet Pull'!A30</f>
        <v>Budget</v>
      </c>
      <c r="B28" s="46" t="str">
        <f>'Upload Sheet Pull'!B30</f>
        <v>7042-000000</v>
      </c>
      <c r="C28" s="46">
        <f>'Upload Sheet Pull'!C30</f>
        <v>150</v>
      </c>
      <c r="D28" s="46" t="str">
        <f>'Upload Sheet Pull'!D30</f>
        <v>035</v>
      </c>
      <c r="F28" s="46" t="str">
        <f>IF('Upload Sheet Pull'!E30="","",'Upload Sheet Pull'!E30)</f>
        <v/>
      </c>
      <c r="H28" s="55">
        <f>'Upload Sheet Pull'!J30</f>
        <v>0</v>
      </c>
      <c r="I28" s="55">
        <f>'Upload Sheet Pull'!K30</f>
        <v>0</v>
      </c>
      <c r="J28" s="55">
        <f>'Upload Sheet Pull'!L30</f>
        <v>0</v>
      </c>
      <c r="K28" s="55">
        <f>'Upload Sheet Pull'!M30</f>
        <v>0</v>
      </c>
      <c r="L28" s="55">
        <f>'Upload Sheet Pull'!N30</f>
        <v>0</v>
      </c>
      <c r="M28" s="55">
        <f>'Upload Sheet Pull'!O30</f>
        <v>0</v>
      </c>
      <c r="N28" s="55">
        <f>'Upload Sheet Pull'!P30</f>
        <v>0</v>
      </c>
      <c r="O28" s="55">
        <f>'Upload Sheet Pull'!Q30</f>
        <v>0</v>
      </c>
      <c r="P28" s="55">
        <f>'Upload Sheet Pull'!R30</f>
        <v>0</v>
      </c>
      <c r="Q28" s="55">
        <f>'Upload Sheet Pull'!S30</f>
        <v>0</v>
      </c>
      <c r="R28" s="55">
        <f>'Upload Sheet Pull'!T30</f>
        <v>0</v>
      </c>
      <c r="S28" s="55">
        <f>'Upload Sheet Pull'!U30</f>
        <v>0</v>
      </c>
      <c r="T28" s="55">
        <f t="shared" si="0"/>
        <v>0</v>
      </c>
    </row>
    <row r="29" spans="1:20" x14ac:dyDescent="0.2">
      <c r="A29" s="46" t="str">
        <f>'Upload Sheet Pull'!A31</f>
        <v>Budget</v>
      </c>
      <c r="B29" s="46" t="str">
        <f>'Upload Sheet Pull'!B31</f>
        <v>7048-000000</v>
      </c>
      <c r="C29" s="46">
        <f>'Upload Sheet Pull'!C31</f>
        <v>150</v>
      </c>
      <c r="D29" s="46" t="str">
        <f>'Upload Sheet Pull'!D31</f>
        <v>035</v>
      </c>
      <c r="F29" s="46" t="str">
        <f>IF('Upload Sheet Pull'!E31="","",'Upload Sheet Pull'!E31)</f>
        <v/>
      </c>
      <c r="H29" s="55">
        <f>'Upload Sheet Pull'!J31</f>
        <v>0</v>
      </c>
      <c r="I29" s="55">
        <f>'Upload Sheet Pull'!K31</f>
        <v>0</v>
      </c>
      <c r="J29" s="55">
        <f>'Upload Sheet Pull'!L31</f>
        <v>0</v>
      </c>
      <c r="K29" s="55">
        <f>'Upload Sheet Pull'!M31</f>
        <v>0</v>
      </c>
      <c r="L29" s="55">
        <f>'Upload Sheet Pull'!N31</f>
        <v>0</v>
      </c>
      <c r="M29" s="55">
        <f>'Upload Sheet Pull'!O31</f>
        <v>0</v>
      </c>
      <c r="N29" s="55">
        <f>'Upload Sheet Pull'!P31</f>
        <v>0</v>
      </c>
      <c r="O29" s="55">
        <f>'Upload Sheet Pull'!Q31</f>
        <v>0</v>
      </c>
      <c r="P29" s="55">
        <f>'Upload Sheet Pull'!R31</f>
        <v>0</v>
      </c>
      <c r="Q29" s="55">
        <f>'Upload Sheet Pull'!S31</f>
        <v>0</v>
      </c>
      <c r="R29" s="55">
        <f>'Upload Sheet Pull'!T31</f>
        <v>0</v>
      </c>
      <c r="S29" s="55">
        <f>'Upload Sheet Pull'!U31</f>
        <v>0</v>
      </c>
      <c r="T29" s="55">
        <f t="shared" si="0"/>
        <v>0</v>
      </c>
    </row>
    <row r="30" spans="1:20" x14ac:dyDescent="0.2">
      <c r="A30" s="46" t="str">
        <f>'Upload Sheet Pull'!A32</f>
        <v>Budget</v>
      </c>
      <c r="B30" s="46" t="str">
        <f>'Upload Sheet Pull'!B32</f>
        <v>7070-000000</v>
      </c>
      <c r="C30" s="46">
        <f>'Upload Sheet Pull'!C32</f>
        <v>150</v>
      </c>
      <c r="D30" s="46" t="str">
        <f>'Upload Sheet Pull'!D32</f>
        <v>035</v>
      </c>
      <c r="F30" s="46" t="str">
        <f>IF('Upload Sheet Pull'!E32="","",'Upload Sheet Pull'!E32)</f>
        <v/>
      </c>
      <c r="H30" s="55">
        <f>'Upload Sheet Pull'!J32</f>
        <v>0</v>
      </c>
      <c r="I30" s="55">
        <f>'Upload Sheet Pull'!K32</f>
        <v>0</v>
      </c>
      <c r="J30" s="55">
        <f>'Upload Sheet Pull'!L32</f>
        <v>0</v>
      </c>
      <c r="K30" s="55">
        <f>'Upload Sheet Pull'!M32</f>
        <v>0</v>
      </c>
      <c r="L30" s="55">
        <f>'Upload Sheet Pull'!N32</f>
        <v>0</v>
      </c>
      <c r="M30" s="55">
        <f>'Upload Sheet Pull'!O32</f>
        <v>0</v>
      </c>
      <c r="N30" s="55">
        <f>'Upload Sheet Pull'!P32</f>
        <v>0</v>
      </c>
      <c r="O30" s="55">
        <f>'Upload Sheet Pull'!Q32</f>
        <v>0</v>
      </c>
      <c r="P30" s="55">
        <f>'Upload Sheet Pull'!R32</f>
        <v>0</v>
      </c>
      <c r="Q30" s="55">
        <f>'Upload Sheet Pull'!S32</f>
        <v>0</v>
      </c>
      <c r="R30" s="55">
        <f>'Upload Sheet Pull'!T32</f>
        <v>0</v>
      </c>
      <c r="S30" s="55">
        <f>'Upload Sheet Pull'!U32</f>
        <v>0</v>
      </c>
      <c r="T30" s="55">
        <f t="shared" si="0"/>
        <v>0</v>
      </c>
    </row>
    <row r="31" spans="1:20" x14ac:dyDescent="0.2">
      <c r="A31" s="46" t="str">
        <f>'Upload Sheet Pull'!A33</f>
        <v>Budget</v>
      </c>
      <c r="B31" s="46" t="str">
        <f>'Upload Sheet Pull'!B33</f>
        <v>7072-000000</v>
      </c>
      <c r="C31" s="46">
        <f>'Upload Sheet Pull'!C33</f>
        <v>150</v>
      </c>
      <c r="D31" s="46" t="str">
        <f>'Upload Sheet Pull'!D33</f>
        <v>035</v>
      </c>
      <c r="F31" s="46" t="str">
        <f>IF('Upload Sheet Pull'!E33="","",'Upload Sheet Pull'!E33)</f>
        <v/>
      </c>
      <c r="H31" s="55">
        <f>'Upload Sheet Pull'!J33</f>
        <v>0</v>
      </c>
      <c r="I31" s="55">
        <f>'Upload Sheet Pull'!K33</f>
        <v>0</v>
      </c>
      <c r="J31" s="55">
        <f>'Upload Sheet Pull'!L33</f>
        <v>0</v>
      </c>
      <c r="K31" s="55">
        <f>'Upload Sheet Pull'!M33</f>
        <v>0</v>
      </c>
      <c r="L31" s="55">
        <f>'Upload Sheet Pull'!N33</f>
        <v>0</v>
      </c>
      <c r="M31" s="55">
        <f>'Upload Sheet Pull'!O33</f>
        <v>0</v>
      </c>
      <c r="N31" s="55">
        <f>'Upload Sheet Pull'!P33</f>
        <v>0</v>
      </c>
      <c r="O31" s="55">
        <f>'Upload Sheet Pull'!Q33</f>
        <v>0</v>
      </c>
      <c r="P31" s="55">
        <f>'Upload Sheet Pull'!R33</f>
        <v>0</v>
      </c>
      <c r="Q31" s="55">
        <f>'Upload Sheet Pull'!S33</f>
        <v>0</v>
      </c>
      <c r="R31" s="55">
        <f>'Upload Sheet Pull'!T33</f>
        <v>0</v>
      </c>
      <c r="S31" s="55">
        <f>'Upload Sheet Pull'!U33</f>
        <v>0</v>
      </c>
      <c r="T31" s="55">
        <f t="shared" si="0"/>
        <v>0</v>
      </c>
    </row>
    <row r="32" spans="1:20" x14ac:dyDescent="0.2">
      <c r="A32" s="46" t="str">
        <f>'Upload Sheet Pull'!A34</f>
        <v>Budget</v>
      </c>
      <c r="B32" s="46" t="str">
        <f>'Upload Sheet Pull'!B34</f>
        <v>7078-000000</v>
      </c>
      <c r="C32" s="46">
        <f>'Upload Sheet Pull'!C34</f>
        <v>150</v>
      </c>
      <c r="D32" s="46" t="str">
        <f>'Upload Sheet Pull'!D34</f>
        <v>035</v>
      </c>
      <c r="F32" s="46" t="str">
        <f>IF('Upload Sheet Pull'!E34="","",'Upload Sheet Pull'!E34)</f>
        <v/>
      </c>
      <c r="H32" s="55">
        <f>'Upload Sheet Pull'!J34</f>
        <v>0</v>
      </c>
      <c r="I32" s="55">
        <f>'Upload Sheet Pull'!K34</f>
        <v>0</v>
      </c>
      <c r="J32" s="55">
        <f>'Upload Sheet Pull'!L34</f>
        <v>0</v>
      </c>
      <c r="K32" s="55">
        <f>'Upload Sheet Pull'!M34</f>
        <v>0</v>
      </c>
      <c r="L32" s="55">
        <f>'Upload Sheet Pull'!N34</f>
        <v>0</v>
      </c>
      <c r="M32" s="55">
        <f>'Upload Sheet Pull'!O34</f>
        <v>0</v>
      </c>
      <c r="N32" s="55">
        <f>'Upload Sheet Pull'!P34</f>
        <v>0</v>
      </c>
      <c r="O32" s="55">
        <f>'Upload Sheet Pull'!Q34</f>
        <v>0</v>
      </c>
      <c r="P32" s="55">
        <f>'Upload Sheet Pull'!R34</f>
        <v>0</v>
      </c>
      <c r="Q32" s="55">
        <f>'Upload Sheet Pull'!S34</f>
        <v>0</v>
      </c>
      <c r="R32" s="55">
        <f>'Upload Sheet Pull'!T34</f>
        <v>0</v>
      </c>
      <c r="S32" s="55">
        <f>'Upload Sheet Pull'!U34</f>
        <v>0</v>
      </c>
      <c r="T32" s="55">
        <f t="shared" si="0"/>
        <v>0</v>
      </c>
    </row>
    <row r="33" spans="1:20" x14ac:dyDescent="0.2">
      <c r="A33" s="46" t="str">
        <f>'Upload Sheet Pull'!A35</f>
        <v>Budget</v>
      </c>
      <c r="B33" s="46" t="str">
        <f>'Upload Sheet Pull'!B35</f>
        <v>7080-000000</v>
      </c>
      <c r="C33" s="46">
        <f>'Upload Sheet Pull'!C35</f>
        <v>150</v>
      </c>
      <c r="D33" s="46" t="str">
        <f>'Upload Sheet Pull'!D35</f>
        <v>035</v>
      </c>
      <c r="F33" s="46" t="str">
        <f>IF('Upload Sheet Pull'!E35="","",'Upload Sheet Pull'!E35)</f>
        <v/>
      </c>
      <c r="H33" s="55">
        <f>'Upload Sheet Pull'!J35</f>
        <v>0</v>
      </c>
      <c r="I33" s="55">
        <f>'Upload Sheet Pull'!K35</f>
        <v>0</v>
      </c>
      <c r="J33" s="55">
        <f>'Upload Sheet Pull'!L35</f>
        <v>0</v>
      </c>
      <c r="K33" s="55">
        <f>'Upload Sheet Pull'!M35</f>
        <v>0</v>
      </c>
      <c r="L33" s="55">
        <f>'Upload Sheet Pull'!N35</f>
        <v>0</v>
      </c>
      <c r="M33" s="55">
        <f>'Upload Sheet Pull'!O35</f>
        <v>0</v>
      </c>
      <c r="N33" s="55">
        <f>'Upload Sheet Pull'!P35</f>
        <v>0</v>
      </c>
      <c r="O33" s="55">
        <f>'Upload Sheet Pull'!Q35</f>
        <v>0</v>
      </c>
      <c r="P33" s="55">
        <f>'Upload Sheet Pull'!R35</f>
        <v>0</v>
      </c>
      <c r="Q33" s="55">
        <f>'Upload Sheet Pull'!S35</f>
        <v>0</v>
      </c>
      <c r="R33" s="55">
        <f>'Upload Sheet Pull'!T35</f>
        <v>100</v>
      </c>
      <c r="S33" s="55">
        <f>'Upload Sheet Pull'!U35</f>
        <v>0</v>
      </c>
      <c r="T33" s="55">
        <f t="shared" si="0"/>
        <v>100</v>
      </c>
    </row>
    <row r="34" spans="1:20" x14ac:dyDescent="0.2">
      <c r="A34" s="46" t="str">
        <f>'Upload Sheet Pull'!A36</f>
        <v>Budget</v>
      </c>
      <c r="B34" s="46" t="str">
        <f>'Upload Sheet Pull'!B36</f>
        <v>7086-000000</v>
      </c>
      <c r="C34" s="46">
        <f>'Upload Sheet Pull'!C36</f>
        <v>150</v>
      </c>
      <c r="D34" s="46" t="str">
        <f>'Upload Sheet Pull'!D36</f>
        <v>035</v>
      </c>
      <c r="F34" s="46" t="str">
        <f>IF('Upload Sheet Pull'!E36="","",'Upload Sheet Pull'!E36)</f>
        <v/>
      </c>
      <c r="H34" s="55">
        <f>'Upload Sheet Pull'!J36</f>
        <v>0</v>
      </c>
      <c r="I34" s="55">
        <f>'Upload Sheet Pull'!K36</f>
        <v>0</v>
      </c>
      <c r="J34" s="55">
        <f>'Upload Sheet Pull'!L36</f>
        <v>0</v>
      </c>
      <c r="K34" s="55">
        <f>'Upload Sheet Pull'!M36</f>
        <v>0</v>
      </c>
      <c r="L34" s="55">
        <f>'Upload Sheet Pull'!N36</f>
        <v>0</v>
      </c>
      <c r="M34" s="55">
        <f>'Upload Sheet Pull'!O36</f>
        <v>0</v>
      </c>
      <c r="N34" s="55">
        <f>'Upload Sheet Pull'!P36</f>
        <v>0</v>
      </c>
      <c r="O34" s="55">
        <f>'Upload Sheet Pull'!Q36</f>
        <v>0</v>
      </c>
      <c r="P34" s="55">
        <f>'Upload Sheet Pull'!R36</f>
        <v>0</v>
      </c>
      <c r="Q34" s="55">
        <f>'Upload Sheet Pull'!S36</f>
        <v>0</v>
      </c>
      <c r="R34" s="55">
        <f>'Upload Sheet Pull'!T36</f>
        <v>0</v>
      </c>
      <c r="S34" s="55">
        <f>'Upload Sheet Pull'!U36</f>
        <v>0</v>
      </c>
      <c r="T34" s="55">
        <f t="shared" si="0"/>
        <v>0</v>
      </c>
    </row>
    <row r="35" spans="1:20" x14ac:dyDescent="0.2">
      <c r="A35" s="46" t="str">
        <f>'Upload Sheet Pull'!A37</f>
        <v>Budget</v>
      </c>
      <c r="B35" s="46" t="str">
        <f>'Upload Sheet Pull'!B37</f>
        <v>7090-000000</v>
      </c>
      <c r="C35" s="46">
        <f>'Upload Sheet Pull'!C37</f>
        <v>150</v>
      </c>
      <c r="D35" s="46" t="str">
        <f>'Upload Sheet Pull'!D37</f>
        <v>035</v>
      </c>
      <c r="F35" s="46" t="str">
        <f>IF('Upload Sheet Pull'!E37="","",'Upload Sheet Pull'!E37)</f>
        <v/>
      </c>
      <c r="H35" s="55">
        <f>'Upload Sheet Pull'!J37</f>
        <v>0</v>
      </c>
      <c r="I35" s="55">
        <f>'Upload Sheet Pull'!K37</f>
        <v>0</v>
      </c>
      <c r="J35" s="55">
        <f>'Upload Sheet Pull'!L37</f>
        <v>0</v>
      </c>
      <c r="K35" s="55">
        <f>'Upload Sheet Pull'!M37</f>
        <v>0</v>
      </c>
      <c r="L35" s="55">
        <f>'Upload Sheet Pull'!N37</f>
        <v>0</v>
      </c>
      <c r="M35" s="55">
        <f>'Upload Sheet Pull'!O37</f>
        <v>0</v>
      </c>
      <c r="N35" s="55">
        <f>'Upload Sheet Pull'!P37</f>
        <v>0</v>
      </c>
      <c r="O35" s="55">
        <f>'Upload Sheet Pull'!Q37</f>
        <v>0</v>
      </c>
      <c r="P35" s="55">
        <f>'Upload Sheet Pull'!R37</f>
        <v>0</v>
      </c>
      <c r="Q35" s="55">
        <f>'Upload Sheet Pull'!S37</f>
        <v>0</v>
      </c>
      <c r="R35" s="55">
        <f>'Upload Sheet Pull'!T37</f>
        <v>1000</v>
      </c>
      <c r="S35" s="55">
        <f>'Upload Sheet Pull'!U37</f>
        <v>0</v>
      </c>
      <c r="T35" s="55">
        <f t="shared" si="0"/>
        <v>1000</v>
      </c>
    </row>
    <row r="36" spans="1:20" x14ac:dyDescent="0.2">
      <c r="A36" s="46" t="str">
        <f>'Upload Sheet Pull'!A38</f>
        <v>Budget</v>
      </c>
      <c r="B36" s="46" t="str">
        <f>'Upload Sheet Pull'!B38</f>
        <v>7094-000000</v>
      </c>
      <c r="C36" s="46">
        <f>'Upload Sheet Pull'!C38</f>
        <v>150</v>
      </c>
      <c r="D36" s="46" t="str">
        <f>'Upload Sheet Pull'!D38</f>
        <v>035</v>
      </c>
      <c r="F36" s="46" t="str">
        <f>IF('Upload Sheet Pull'!E38="","",'Upload Sheet Pull'!E38)</f>
        <v/>
      </c>
      <c r="H36" s="55">
        <f>'Upload Sheet Pull'!J38</f>
        <v>0</v>
      </c>
      <c r="I36" s="55">
        <f>'Upload Sheet Pull'!K38</f>
        <v>0</v>
      </c>
      <c r="J36" s="55">
        <f>'Upload Sheet Pull'!L38</f>
        <v>0</v>
      </c>
      <c r="K36" s="55">
        <f>'Upload Sheet Pull'!M38</f>
        <v>0</v>
      </c>
      <c r="L36" s="55">
        <f>'Upload Sheet Pull'!N38</f>
        <v>0</v>
      </c>
      <c r="M36" s="55">
        <f>'Upload Sheet Pull'!O38</f>
        <v>0</v>
      </c>
      <c r="N36" s="55">
        <f>'Upload Sheet Pull'!P38</f>
        <v>0</v>
      </c>
      <c r="O36" s="55">
        <f>'Upload Sheet Pull'!Q38</f>
        <v>0</v>
      </c>
      <c r="P36" s="55">
        <f>'Upload Sheet Pull'!R38</f>
        <v>0</v>
      </c>
      <c r="Q36" s="55">
        <f>'Upload Sheet Pull'!S38</f>
        <v>0</v>
      </c>
      <c r="R36" s="55">
        <f>'Upload Sheet Pull'!T38</f>
        <v>500</v>
      </c>
      <c r="S36" s="55">
        <f>'Upload Sheet Pull'!U38</f>
        <v>0</v>
      </c>
      <c r="T36" s="55">
        <f t="shared" ref="T36" si="1">SUM(H36:S36)</f>
        <v>500</v>
      </c>
    </row>
    <row r="37" spans="1:20" x14ac:dyDescent="0.2">
      <c r="A37" s="46" t="str">
        <f>'Upload Sheet Pull'!A39</f>
        <v>Budget</v>
      </c>
      <c r="B37" s="46" t="str">
        <f>'Upload Sheet Pull'!B39</f>
        <v/>
      </c>
      <c r="C37" s="46">
        <f>'Upload Sheet Pull'!C39</f>
        <v>150</v>
      </c>
      <c r="D37" s="46" t="str">
        <f>'Upload Sheet Pull'!D39</f>
        <v>035</v>
      </c>
      <c r="F37" s="46" t="str">
        <f>IF('Upload Sheet Pull'!E39="","",'Upload Sheet Pull'!E39)</f>
        <v/>
      </c>
      <c r="H37" s="55">
        <f>'Upload Sheet Pull'!J39</f>
        <v>0</v>
      </c>
      <c r="I37" s="55">
        <f>'Upload Sheet Pull'!K39</f>
        <v>0</v>
      </c>
      <c r="J37" s="55">
        <f>'Upload Sheet Pull'!L39</f>
        <v>0</v>
      </c>
      <c r="K37" s="55">
        <f>'Upload Sheet Pull'!M39</f>
        <v>0</v>
      </c>
      <c r="L37" s="55">
        <f>'Upload Sheet Pull'!N39</f>
        <v>0</v>
      </c>
      <c r="M37" s="55">
        <f>'Upload Sheet Pull'!O39</f>
        <v>0</v>
      </c>
      <c r="N37" s="55">
        <f>'Upload Sheet Pull'!P39</f>
        <v>0</v>
      </c>
      <c r="O37" s="55">
        <f>'Upload Sheet Pull'!Q39</f>
        <v>0</v>
      </c>
      <c r="P37" s="55">
        <f>'Upload Sheet Pull'!R39</f>
        <v>0</v>
      </c>
      <c r="Q37" s="55">
        <f>'Upload Sheet Pull'!S39</f>
        <v>0</v>
      </c>
      <c r="R37" s="55">
        <f>'Upload Sheet Pull'!T39</f>
        <v>0</v>
      </c>
      <c r="S37" s="55">
        <f>'Upload Sheet Pull'!U39</f>
        <v>0</v>
      </c>
      <c r="T37" s="55">
        <f t="shared" si="0"/>
        <v>0</v>
      </c>
    </row>
    <row r="38" spans="1:20" x14ac:dyDescent="0.2">
      <c r="A38" s="46" t="str">
        <f>'Upload Sheet Pull'!A40</f>
        <v>Budget</v>
      </c>
      <c r="B38" s="46" t="str">
        <f>'Upload Sheet Pull'!B40</f>
        <v/>
      </c>
      <c r="C38" s="46">
        <f>'Upload Sheet Pull'!C40</f>
        <v>150</v>
      </c>
      <c r="D38" s="46" t="str">
        <f>'Upload Sheet Pull'!D40</f>
        <v>035</v>
      </c>
      <c r="F38" s="46" t="str">
        <f>IF('Upload Sheet Pull'!E40="","",'Upload Sheet Pull'!E40)</f>
        <v/>
      </c>
      <c r="H38" s="55">
        <f>'Upload Sheet Pull'!J40</f>
        <v>0</v>
      </c>
      <c r="I38" s="55">
        <f>'Upload Sheet Pull'!K40</f>
        <v>0</v>
      </c>
      <c r="J38" s="55">
        <f>'Upload Sheet Pull'!L40</f>
        <v>0</v>
      </c>
      <c r="K38" s="55">
        <f>'Upload Sheet Pull'!M40</f>
        <v>0</v>
      </c>
      <c r="L38" s="55">
        <f>'Upload Sheet Pull'!N40</f>
        <v>0</v>
      </c>
      <c r="M38" s="55">
        <f>'Upload Sheet Pull'!O40</f>
        <v>0</v>
      </c>
      <c r="N38" s="55">
        <f>'Upload Sheet Pull'!P40</f>
        <v>0</v>
      </c>
      <c r="O38" s="55">
        <f>'Upload Sheet Pull'!Q40</f>
        <v>0</v>
      </c>
      <c r="P38" s="55">
        <f>'Upload Sheet Pull'!R40</f>
        <v>0</v>
      </c>
      <c r="Q38" s="55">
        <f>'Upload Sheet Pull'!S40</f>
        <v>0</v>
      </c>
      <c r="R38" s="55">
        <f>'Upload Sheet Pull'!T40</f>
        <v>0</v>
      </c>
      <c r="S38" s="55">
        <f>'Upload Sheet Pull'!U40</f>
        <v>0</v>
      </c>
      <c r="T38" s="55">
        <f t="shared" si="0"/>
        <v>0</v>
      </c>
    </row>
    <row r="39" spans="1:20" x14ac:dyDescent="0.2">
      <c r="A39" s="46" t="str">
        <f>'Upload Sheet Pull'!A41</f>
        <v>Budget</v>
      </c>
      <c r="B39" s="46" t="str">
        <f>'Upload Sheet Pull'!B41</f>
        <v/>
      </c>
      <c r="C39" s="46">
        <f>'Upload Sheet Pull'!C41</f>
        <v>150</v>
      </c>
      <c r="D39" s="46" t="str">
        <f>'Upload Sheet Pull'!D41</f>
        <v>035</v>
      </c>
      <c r="F39" s="46" t="str">
        <f>IF('Upload Sheet Pull'!E41="","",'Upload Sheet Pull'!E41)</f>
        <v/>
      </c>
      <c r="H39" s="55">
        <f>'Upload Sheet Pull'!J41</f>
        <v>0</v>
      </c>
      <c r="I39" s="55">
        <f>'Upload Sheet Pull'!K41</f>
        <v>0</v>
      </c>
      <c r="J39" s="55">
        <f>'Upload Sheet Pull'!L41</f>
        <v>0</v>
      </c>
      <c r="K39" s="55">
        <f>'Upload Sheet Pull'!M41</f>
        <v>0</v>
      </c>
      <c r="L39" s="55">
        <f>'Upload Sheet Pull'!N41</f>
        <v>0</v>
      </c>
      <c r="M39" s="55">
        <f>'Upload Sheet Pull'!O41</f>
        <v>0</v>
      </c>
      <c r="N39" s="55">
        <f>'Upload Sheet Pull'!P41</f>
        <v>0</v>
      </c>
      <c r="O39" s="55">
        <f>'Upload Sheet Pull'!Q41</f>
        <v>0</v>
      </c>
      <c r="P39" s="55">
        <f>'Upload Sheet Pull'!R41</f>
        <v>0</v>
      </c>
      <c r="Q39" s="55">
        <f>'Upload Sheet Pull'!S41</f>
        <v>0</v>
      </c>
      <c r="R39" s="55">
        <f>'Upload Sheet Pull'!T41</f>
        <v>0</v>
      </c>
      <c r="S39" s="55">
        <f>'Upload Sheet Pull'!U41</f>
        <v>0</v>
      </c>
      <c r="T39" s="55">
        <f t="shared" si="0"/>
        <v>0</v>
      </c>
    </row>
    <row r="40" spans="1:20" x14ac:dyDescent="0.2">
      <c r="A40" s="46" t="str">
        <f>'Upload Sheet Pull'!A42</f>
        <v>Budget</v>
      </c>
      <c r="B40" s="46" t="str">
        <f>'Upload Sheet Pull'!B42</f>
        <v>6025-000000</v>
      </c>
      <c r="C40" s="46">
        <f>'Upload Sheet Pull'!C42</f>
        <v>200</v>
      </c>
      <c r="D40" s="46" t="str">
        <f>'Upload Sheet Pull'!D42</f>
        <v>035</v>
      </c>
      <c r="F40" s="46" t="str">
        <f>IF('Upload Sheet Pull'!E42="","",'Upload Sheet Pull'!E42)</f>
        <v/>
      </c>
      <c r="H40" s="55">
        <f>'Upload Sheet Pull'!J42</f>
        <v>0</v>
      </c>
      <c r="I40" s="55">
        <f>'Upload Sheet Pull'!K42</f>
        <v>0</v>
      </c>
      <c r="J40" s="55">
        <f>'Upload Sheet Pull'!L42</f>
        <v>0</v>
      </c>
      <c r="K40" s="55">
        <f>'Upload Sheet Pull'!M42</f>
        <v>0</v>
      </c>
      <c r="L40" s="55">
        <f>'Upload Sheet Pull'!N42</f>
        <v>0</v>
      </c>
      <c r="M40" s="55">
        <f>'Upload Sheet Pull'!O42</f>
        <v>0</v>
      </c>
      <c r="N40" s="55">
        <f>'Upload Sheet Pull'!P42</f>
        <v>0</v>
      </c>
      <c r="O40" s="55">
        <f>'Upload Sheet Pull'!Q42</f>
        <v>0</v>
      </c>
      <c r="P40" s="55">
        <f>'Upload Sheet Pull'!R42</f>
        <v>0</v>
      </c>
      <c r="Q40" s="55">
        <f>'Upload Sheet Pull'!S42</f>
        <v>0</v>
      </c>
      <c r="R40" s="55">
        <f>'Upload Sheet Pull'!T42</f>
        <v>0</v>
      </c>
      <c r="S40" s="55">
        <f>'Upload Sheet Pull'!U42</f>
        <v>0</v>
      </c>
      <c r="T40" s="55">
        <f t="shared" si="0"/>
        <v>0</v>
      </c>
    </row>
    <row r="41" spans="1:20" x14ac:dyDescent="0.2">
      <c r="A41" s="46" t="str">
        <f>'Upload Sheet Pull'!A43</f>
        <v>Budget</v>
      </c>
      <c r="B41" s="46" t="str">
        <f>'Upload Sheet Pull'!B43</f>
        <v>6010-000000</v>
      </c>
      <c r="C41" s="46">
        <f>'Upload Sheet Pull'!C43</f>
        <v>200</v>
      </c>
      <c r="D41" s="46" t="str">
        <f>'Upload Sheet Pull'!D43</f>
        <v>035</v>
      </c>
      <c r="F41" s="46" t="str">
        <f>IF('Upload Sheet Pull'!E43="","",'Upload Sheet Pull'!E43)</f>
        <v>D100</v>
      </c>
      <c r="H41" s="55">
        <f>'Upload Sheet Pull'!J43</f>
        <v>0</v>
      </c>
      <c r="I41" s="55">
        <f>'Upload Sheet Pull'!K43</f>
        <v>0</v>
      </c>
      <c r="J41" s="55">
        <f>'Upload Sheet Pull'!L43</f>
        <v>0</v>
      </c>
      <c r="K41" s="55">
        <f>'Upload Sheet Pull'!M43</f>
        <v>0</v>
      </c>
      <c r="L41" s="55">
        <f>'Upload Sheet Pull'!N43</f>
        <v>0</v>
      </c>
      <c r="M41" s="55">
        <f>'Upload Sheet Pull'!O43</f>
        <v>0</v>
      </c>
      <c r="N41" s="55">
        <f>'Upload Sheet Pull'!P43</f>
        <v>0</v>
      </c>
      <c r="O41" s="55">
        <f>'Upload Sheet Pull'!Q43</f>
        <v>0</v>
      </c>
      <c r="P41" s="55">
        <f>'Upload Sheet Pull'!R43</f>
        <v>0</v>
      </c>
      <c r="Q41" s="55">
        <f>'Upload Sheet Pull'!S43</f>
        <v>0</v>
      </c>
      <c r="R41" s="55">
        <f>'Upload Sheet Pull'!T43</f>
        <v>0</v>
      </c>
      <c r="S41" s="55">
        <f>'Upload Sheet Pull'!U43</f>
        <v>0</v>
      </c>
      <c r="T41" s="55">
        <f t="shared" si="0"/>
        <v>0</v>
      </c>
    </row>
    <row r="42" spans="1:20" x14ac:dyDescent="0.2">
      <c r="A42" s="46" t="str">
        <f>'Upload Sheet Pull'!A44</f>
        <v>Budget</v>
      </c>
      <c r="B42" s="46" t="str">
        <f>'Upload Sheet Pull'!B44</f>
        <v>6010-000000</v>
      </c>
      <c r="C42" s="46">
        <f>'Upload Sheet Pull'!C44</f>
        <v>200</v>
      </c>
      <c r="D42" s="46" t="str">
        <f>'Upload Sheet Pull'!D44</f>
        <v>035</v>
      </c>
      <c r="F42" s="46" t="str">
        <f>IF('Upload Sheet Pull'!E44="","",'Upload Sheet Pull'!E44)</f>
        <v>D200</v>
      </c>
      <c r="H42" s="55">
        <f>'Upload Sheet Pull'!J44</f>
        <v>0</v>
      </c>
      <c r="I42" s="55">
        <f>'Upload Sheet Pull'!K44</f>
        <v>0</v>
      </c>
      <c r="J42" s="55">
        <f>'Upload Sheet Pull'!L44</f>
        <v>0</v>
      </c>
      <c r="K42" s="55">
        <f>'Upload Sheet Pull'!M44</f>
        <v>0</v>
      </c>
      <c r="L42" s="55">
        <f>'Upload Sheet Pull'!N44</f>
        <v>0</v>
      </c>
      <c r="M42" s="55">
        <f>'Upload Sheet Pull'!O44</f>
        <v>0</v>
      </c>
      <c r="N42" s="55">
        <f>'Upload Sheet Pull'!P44</f>
        <v>0</v>
      </c>
      <c r="O42" s="55">
        <f>'Upload Sheet Pull'!Q44</f>
        <v>0</v>
      </c>
      <c r="P42" s="55">
        <f>'Upload Sheet Pull'!R44</f>
        <v>0</v>
      </c>
      <c r="Q42" s="55">
        <f>'Upload Sheet Pull'!S44</f>
        <v>0</v>
      </c>
      <c r="R42" s="55">
        <f>'Upload Sheet Pull'!T44</f>
        <v>0</v>
      </c>
      <c r="S42" s="55">
        <f>'Upload Sheet Pull'!U44</f>
        <v>0</v>
      </c>
      <c r="T42" s="55">
        <f t="shared" si="0"/>
        <v>0</v>
      </c>
    </row>
    <row r="43" spans="1:20" x14ac:dyDescent="0.2">
      <c r="A43" s="46" t="str">
        <f>'Upload Sheet Pull'!A45</f>
        <v>Budget</v>
      </c>
      <c r="B43" s="46" t="str">
        <f>'Upload Sheet Pull'!B45</f>
        <v>6010-000000</v>
      </c>
      <c r="C43" s="46">
        <f>'Upload Sheet Pull'!C45</f>
        <v>200</v>
      </c>
      <c r="D43" s="46" t="str">
        <f>'Upload Sheet Pull'!D45</f>
        <v>035</v>
      </c>
      <c r="F43" s="46" t="str">
        <f>IF('Upload Sheet Pull'!E45="","",'Upload Sheet Pull'!E45)</f>
        <v>D300</v>
      </c>
      <c r="H43" s="55">
        <f>'Upload Sheet Pull'!J45</f>
        <v>0</v>
      </c>
      <c r="I43" s="55">
        <f>'Upload Sheet Pull'!K45</f>
        <v>0</v>
      </c>
      <c r="J43" s="55">
        <f>'Upload Sheet Pull'!L45</f>
        <v>0</v>
      </c>
      <c r="K43" s="55">
        <f>'Upload Sheet Pull'!M45</f>
        <v>0</v>
      </c>
      <c r="L43" s="55">
        <f>'Upload Sheet Pull'!N45</f>
        <v>0</v>
      </c>
      <c r="M43" s="55">
        <f>'Upload Sheet Pull'!O45</f>
        <v>0</v>
      </c>
      <c r="N43" s="55">
        <f>'Upload Sheet Pull'!P45</f>
        <v>0</v>
      </c>
      <c r="O43" s="55">
        <f>'Upload Sheet Pull'!Q45</f>
        <v>0</v>
      </c>
      <c r="P43" s="55">
        <f>'Upload Sheet Pull'!R45</f>
        <v>0</v>
      </c>
      <c r="Q43" s="55">
        <f>'Upload Sheet Pull'!S45</f>
        <v>0</v>
      </c>
      <c r="R43" s="55">
        <f>'Upload Sheet Pull'!T45</f>
        <v>0</v>
      </c>
      <c r="S43" s="55">
        <f>'Upload Sheet Pull'!U45</f>
        <v>0</v>
      </c>
      <c r="T43" s="55">
        <f t="shared" si="0"/>
        <v>0</v>
      </c>
    </row>
    <row r="44" spans="1:20" x14ac:dyDescent="0.2">
      <c r="A44" s="46" t="str">
        <f>'Upload Sheet Pull'!A46</f>
        <v>Budget</v>
      </c>
      <c r="B44" s="46" t="str">
        <f>'Upload Sheet Pull'!B46</f>
        <v>6050-000000</v>
      </c>
      <c r="C44" s="46">
        <f>'Upload Sheet Pull'!C46</f>
        <v>200</v>
      </c>
      <c r="D44" s="46" t="str">
        <f>'Upload Sheet Pull'!D46</f>
        <v>035</v>
      </c>
      <c r="F44" s="46" t="str">
        <f>IF('Upload Sheet Pull'!E46="","",'Upload Sheet Pull'!E46)</f>
        <v/>
      </c>
      <c r="H44" s="55">
        <f>'Upload Sheet Pull'!J46</f>
        <v>0</v>
      </c>
      <c r="I44" s="55">
        <f>'Upload Sheet Pull'!K46</f>
        <v>0</v>
      </c>
      <c r="J44" s="55">
        <f>'Upload Sheet Pull'!L46</f>
        <v>0</v>
      </c>
      <c r="K44" s="55">
        <f>'Upload Sheet Pull'!M46</f>
        <v>0</v>
      </c>
      <c r="L44" s="55">
        <f>'Upload Sheet Pull'!N46</f>
        <v>0</v>
      </c>
      <c r="M44" s="55">
        <f>'Upload Sheet Pull'!O46</f>
        <v>0</v>
      </c>
      <c r="N44" s="55">
        <f>'Upload Sheet Pull'!P46</f>
        <v>0</v>
      </c>
      <c r="O44" s="55">
        <f>'Upload Sheet Pull'!Q46</f>
        <v>0</v>
      </c>
      <c r="P44" s="55">
        <f>'Upload Sheet Pull'!R46</f>
        <v>0</v>
      </c>
      <c r="Q44" s="55">
        <f>'Upload Sheet Pull'!S46</f>
        <v>0</v>
      </c>
      <c r="R44" s="55">
        <f>'Upload Sheet Pull'!T46</f>
        <v>0</v>
      </c>
      <c r="S44" s="55">
        <f>'Upload Sheet Pull'!U46</f>
        <v>0</v>
      </c>
      <c r="T44" s="55">
        <f t="shared" si="0"/>
        <v>0</v>
      </c>
    </row>
    <row r="45" spans="1:20" x14ac:dyDescent="0.2">
      <c r="A45" s="46" t="str">
        <f>'Upload Sheet Pull'!A47</f>
        <v>Budget</v>
      </c>
      <c r="B45" s="46" t="str">
        <f>'Upload Sheet Pull'!B47</f>
        <v>6055-000000</v>
      </c>
      <c r="C45" s="46">
        <f>'Upload Sheet Pull'!C47</f>
        <v>200</v>
      </c>
      <c r="D45" s="46" t="str">
        <f>'Upload Sheet Pull'!D47</f>
        <v>035</v>
      </c>
      <c r="F45" s="46" t="str">
        <f>IF('Upload Sheet Pull'!E47="","",'Upload Sheet Pull'!E47)</f>
        <v/>
      </c>
      <c r="H45" s="55">
        <f>'Upload Sheet Pull'!J47</f>
        <v>0</v>
      </c>
      <c r="I45" s="55">
        <f>'Upload Sheet Pull'!K47</f>
        <v>0</v>
      </c>
      <c r="J45" s="55">
        <f>'Upload Sheet Pull'!L47</f>
        <v>0</v>
      </c>
      <c r="K45" s="55">
        <f>'Upload Sheet Pull'!M47</f>
        <v>0</v>
      </c>
      <c r="L45" s="55">
        <f>'Upload Sheet Pull'!N47</f>
        <v>0</v>
      </c>
      <c r="M45" s="55">
        <f>'Upload Sheet Pull'!O47</f>
        <v>0</v>
      </c>
      <c r="N45" s="55">
        <f>'Upload Sheet Pull'!P47</f>
        <v>0</v>
      </c>
      <c r="O45" s="55">
        <f>'Upload Sheet Pull'!Q47</f>
        <v>0</v>
      </c>
      <c r="P45" s="55">
        <f>'Upload Sheet Pull'!R47</f>
        <v>0</v>
      </c>
      <c r="Q45" s="55">
        <f>'Upload Sheet Pull'!S47</f>
        <v>0</v>
      </c>
      <c r="R45" s="55">
        <f>'Upload Sheet Pull'!T47</f>
        <v>0</v>
      </c>
      <c r="S45" s="55">
        <f>'Upload Sheet Pull'!U47</f>
        <v>0</v>
      </c>
      <c r="T45" s="55">
        <f t="shared" si="0"/>
        <v>0</v>
      </c>
    </row>
    <row r="46" spans="1:20" x14ac:dyDescent="0.2">
      <c r="A46" s="46" t="str">
        <f>'Upload Sheet Pull'!A48</f>
        <v>Budget</v>
      </c>
      <c r="B46" s="46" t="str">
        <f>'Upload Sheet Pull'!B48</f>
        <v>6060-000000</v>
      </c>
      <c r="C46" s="46">
        <f>'Upload Sheet Pull'!C48</f>
        <v>200</v>
      </c>
      <c r="D46" s="46" t="str">
        <f>'Upload Sheet Pull'!D48</f>
        <v>035</v>
      </c>
      <c r="F46" s="46" t="str">
        <f>IF('Upload Sheet Pull'!E48="","",'Upload Sheet Pull'!E48)</f>
        <v/>
      </c>
      <c r="H46" s="55">
        <f>'Upload Sheet Pull'!J48</f>
        <v>0</v>
      </c>
      <c r="I46" s="55">
        <f>'Upload Sheet Pull'!K48</f>
        <v>0</v>
      </c>
      <c r="J46" s="55">
        <f>'Upload Sheet Pull'!L48</f>
        <v>0</v>
      </c>
      <c r="K46" s="55">
        <f>'Upload Sheet Pull'!M48</f>
        <v>0</v>
      </c>
      <c r="L46" s="55">
        <f>'Upload Sheet Pull'!N48</f>
        <v>0</v>
      </c>
      <c r="M46" s="55">
        <f>'Upload Sheet Pull'!O48</f>
        <v>0</v>
      </c>
      <c r="N46" s="55">
        <f>'Upload Sheet Pull'!P48</f>
        <v>0</v>
      </c>
      <c r="O46" s="55">
        <f>'Upload Sheet Pull'!Q48</f>
        <v>0</v>
      </c>
      <c r="P46" s="55">
        <f>'Upload Sheet Pull'!R48</f>
        <v>0</v>
      </c>
      <c r="Q46" s="55">
        <f>'Upload Sheet Pull'!S48</f>
        <v>0</v>
      </c>
      <c r="R46" s="55">
        <f>'Upload Sheet Pull'!T48</f>
        <v>0</v>
      </c>
      <c r="S46" s="55">
        <f>'Upload Sheet Pull'!U48</f>
        <v>0</v>
      </c>
      <c r="T46" s="55">
        <f t="shared" si="0"/>
        <v>0</v>
      </c>
    </row>
    <row r="47" spans="1:20" x14ac:dyDescent="0.2">
      <c r="A47" s="46" t="str">
        <f>'Upload Sheet Pull'!A49</f>
        <v>Budget</v>
      </c>
      <c r="B47" s="46" t="str">
        <f>'Upload Sheet Pull'!B49</f>
        <v>6020-000000</v>
      </c>
      <c r="C47" s="46">
        <f>'Upload Sheet Pull'!C49</f>
        <v>200</v>
      </c>
      <c r="D47" s="46" t="str">
        <f>'Upload Sheet Pull'!D49</f>
        <v>035</v>
      </c>
      <c r="F47" s="46" t="str">
        <f>IF('Upload Sheet Pull'!E49="","",'Upload Sheet Pull'!E49)</f>
        <v/>
      </c>
      <c r="H47" s="55">
        <f>'Upload Sheet Pull'!J49</f>
        <v>0</v>
      </c>
      <c r="I47" s="55">
        <f>'Upload Sheet Pull'!K49</f>
        <v>0</v>
      </c>
      <c r="J47" s="55">
        <f>'Upload Sheet Pull'!L49</f>
        <v>0</v>
      </c>
      <c r="K47" s="55">
        <f>'Upload Sheet Pull'!M49</f>
        <v>0</v>
      </c>
      <c r="L47" s="55">
        <f>'Upload Sheet Pull'!N49</f>
        <v>0</v>
      </c>
      <c r="M47" s="55">
        <f>'Upload Sheet Pull'!O49</f>
        <v>0</v>
      </c>
      <c r="N47" s="55">
        <f>'Upload Sheet Pull'!P49</f>
        <v>0</v>
      </c>
      <c r="O47" s="55">
        <f>'Upload Sheet Pull'!Q49</f>
        <v>0</v>
      </c>
      <c r="P47" s="55">
        <f>'Upload Sheet Pull'!R49</f>
        <v>0</v>
      </c>
      <c r="Q47" s="55">
        <f>'Upload Sheet Pull'!S49</f>
        <v>0</v>
      </c>
      <c r="R47" s="55">
        <f>'Upload Sheet Pull'!T49</f>
        <v>0</v>
      </c>
      <c r="S47" s="55">
        <f>'Upload Sheet Pull'!U49</f>
        <v>0</v>
      </c>
      <c r="T47" s="55">
        <f t="shared" si="0"/>
        <v>0</v>
      </c>
    </row>
    <row r="48" spans="1:20" x14ac:dyDescent="0.2">
      <c r="A48" s="46" t="str">
        <f>'Upload Sheet Pull'!A50</f>
        <v>Budget</v>
      </c>
      <c r="B48" s="46" t="str">
        <f>'Upload Sheet Pull'!B50</f>
        <v>6030-000000</v>
      </c>
      <c r="C48" s="46">
        <f>'Upload Sheet Pull'!C50</f>
        <v>200</v>
      </c>
      <c r="D48" s="46" t="str">
        <f>'Upload Sheet Pull'!D50</f>
        <v>035</v>
      </c>
      <c r="F48" s="46" t="str">
        <f>IF('Upload Sheet Pull'!E50="","",'Upload Sheet Pull'!E50)</f>
        <v/>
      </c>
      <c r="H48" s="55">
        <f>'Upload Sheet Pull'!J50</f>
        <v>0</v>
      </c>
      <c r="I48" s="55">
        <f>'Upload Sheet Pull'!K50</f>
        <v>0</v>
      </c>
      <c r="J48" s="55">
        <f>'Upload Sheet Pull'!L50</f>
        <v>0</v>
      </c>
      <c r="K48" s="55">
        <f>'Upload Sheet Pull'!M50</f>
        <v>0</v>
      </c>
      <c r="L48" s="55">
        <f>'Upload Sheet Pull'!N50</f>
        <v>0</v>
      </c>
      <c r="M48" s="55">
        <f>'Upload Sheet Pull'!O50</f>
        <v>0</v>
      </c>
      <c r="N48" s="55">
        <f>'Upload Sheet Pull'!P50</f>
        <v>0</v>
      </c>
      <c r="O48" s="55">
        <f>'Upload Sheet Pull'!Q50</f>
        <v>0</v>
      </c>
      <c r="P48" s="55">
        <f>'Upload Sheet Pull'!R50</f>
        <v>0</v>
      </c>
      <c r="Q48" s="55">
        <f>'Upload Sheet Pull'!S50</f>
        <v>0</v>
      </c>
      <c r="R48" s="55">
        <f>'Upload Sheet Pull'!T50</f>
        <v>0</v>
      </c>
      <c r="S48" s="55">
        <f>'Upload Sheet Pull'!U50</f>
        <v>0</v>
      </c>
      <c r="T48" s="55">
        <f t="shared" si="0"/>
        <v>0</v>
      </c>
    </row>
    <row r="49" spans="1:20" x14ac:dyDescent="0.2">
      <c r="A49" s="46" t="str">
        <f>'Upload Sheet Pull'!A51</f>
        <v>Budget</v>
      </c>
      <c r="B49" s="46" t="str">
        <f>'Upload Sheet Pull'!B51</f>
        <v>6035-000000</v>
      </c>
      <c r="C49" s="46">
        <f>'Upload Sheet Pull'!C51</f>
        <v>200</v>
      </c>
      <c r="D49" s="46" t="str">
        <f>'Upload Sheet Pull'!D51</f>
        <v>035</v>
      </c>
      <c r="F49" s="46" t="str">
        <f>IF('Upload Sheet Pull'!E51="","",'Upload Sheet Pull'!E51)</f>
        <v/>
      </c>
      <c r="H49" s="55">
        <f>'Upload Sheet Pull'!J51</f>
        <v>0</v>
      </c>
      <c r="I49" s="55">
        <f>'Upload Sheet Pull'!K51</f>
        <v>0</v>
      </c>
      <c r="J49" s="55">
        <f>'Upload Sheet Pull'!L51</f>
        <v>0</v>
      </c>
      <c r="K49" s="55">
        <f>'Upload Sheet Pull'!M51</f>
        <v>0</v>
      </c>
      <c r="L49" s="55">
        <f>'Upload Sheet Pull'!N51</f>
        <v>0</v>
      </c>
      <c r="M49" s="55">
        <f>'Upload Sheet Pull'!O51</f>
        <v>0</v>
      </c>
      <c r="N49" s="55">
        <f>'Upload Sheet Pull'!P51</f>
        <v>0</v>
      </c>
      <c r="O49" s="55">
        <f>'Upload Sheet Pull'!Q51</f>
        <v>0</v>
      </c>
      <c r="P49" s="55">
        <f>'Upload Sheet Pull'!R51</f>
        <v>0</v>
      </c>
      <c r="Q49" s="55">
        <f>'Upload Sheet Pull'!S51</f>
        <v>0</v>
      </c>
      <c r="R49" s="55">
        <f>'Upload Sheet Pull'!T51</f>
        <v>0</v>
      </c>
      <c r="S49" s="55">
        <f>'Upload Sheet Pull'!U51</f>
        <v>0</v>
      </c>
      <c r="T49" s="55">
        <f t="shared" si="0"/>
        <v>0</v>
      </c>
    </row>
    <row r="50" spans="1:20" x14ac:dyDescent="0.2">
      <c r="A50" s="46" t="str">
        <f>'Upload Sheet Pull'!A52</f>
        <v>Budget</v>
      </c>
      <c r="B50" s="46" t="str">
        <f>'Upload Sheet Pull'!B52</f>
        <v>6040-000000</v>
      </c>
      <c r="C50" s="46">
        <f>'Upload Sheet Pull'!C52</f>
        <v>200</v>
      </c>
      <c r="D50" s="46" t="str">
        <f>'Upload Sheet Pull'!D52</f>
        <v>035</v>
      </c>
      <c r="F50" s="46" t="str">
        <f>IF('Upload Sheet Pull'!E52="","",'Upload Sheet Pull'!E52)</f>
        <v/>
      </c>
      <c r="H50" s="55">
        <f>'Upload Sheet Pull'!J52</f>
        <v>0</v>
      </c>
      <c r="I50" s="55">
        <f>'Upload Sheet Pull'!K52</f>
        <v>0</v>
      </c>
      <c r="J50" s="55">
        <f>'Upload Sheet Pull'!L52</f>
        <v>0</v>
      </c>
      <c r="K50" s="55">
        <f>'Upload Sheet Pull'!M52</f>
        <v>0</v>
      </c>
      <c r="L50" s="55">
        <f>'Upload Sheet Pull'!N52</f>
        <v>0</v>
      </c>
      <c r="M50" s="55">
        <f>'Upload Sheet Pull'!O52</f>
        <v>0</v>
      </c>
      <c r="N50" s="55">
        <f>'Upload Sheet Pull'!P52</f>
        <v>0</v>
      </c>
      <c r="O50" s="55">
        <f>'Upload Sheet Pull'!Q52</f>
        <v>0</v>
      </c>
      <c r="P50" s="55">
        <f>'Upload Sheet Pull'!R52</f>
        <v>0</v>
      </c>
      <c r="Q50" s="55">
        <f>'Upload Sheet Pull'!S52</f>
        <v>0</v>
      </c>
      <c r="R50" s="55">
        <f>'Upload Sheet Pull'!T52</f>
        <v>0</v>
      </c>
      <c r="S50" s="55">
        <f>'Upload Sheet Pull'!U52</f>
        <v>0</v>
      </c>
      <c r="T50" s="55">
        <f t="shared" si="0"/>
        <v>0</v>
      </c>
    </row>
    <row r="51" spans="1:20" x14ac:dyDescent="0.2">
      <c r="A51" s="46" t="str">
        <f>'Upload Sheet Pull'!A53</f>
        <v>Budget</v>
      </c>
      <c r="B51" s="46" t="str">
        <f>'Upload Sheet Pull'!B53</f>
        <v>7008-000000</v>
      </c>
      <c r="C51" s="46">
        <f>'Upload Sheet Pull'!C53</f>
        <v>200</v>
      </c>
      <c r="D51" s="46" t="str">
        <f>'Upload Sheet Pull'!D53</f>
        <v>035</v>
      </c>
      <c r="F51" s="46" t="str">
        <f>IF('Upload Sheet Pull'!E53="","",'Upload Sheet Pull'!E53)</f>
        <v/>
      </c>
      <c r="H51" s="55">
        <f>'Upload Sheet Pull'!J53</f>
        <v>0</v>
      </c>
      <c r="I51" s="55">
        <f>'Upload Sheet Pull'!K53</f>
        <v>0</v>
      </c>
      <c r="J51" s="55">
        <f>'Upload Sheet Pull'!L53</f>
        <v>0</v>
      </c>
      <c r="K51" s="55">
        <f>'Upload Sheet Pull'!M53</f>
        <v>0</v>
      </c>
      <c r="L51" s="55">
        <f>'Upload Sheet Pull'!N53</f>
        <v>0</v>
      </c>
      <c r="M51" s="55">
        <f>'Upload Sheet Pull'!O53</f>
        <v>0</v>
      </c>
      <c r="N51" s="55">
        <f>'Upload Sheet Pull'!P53</f>
        <v>0</v>
      </c>
      <c r="O51" s="55">
        <f>'Upload Sheet Pull'!Q53</f>
        <v>0</v>
      </c>
      <c r="P51" s="55">
        <f>'Upload Sheet Pull'!R53</f>
        <v>0</v>
      </c>
      <c r="Q51" s="55">
        <f>'Upload Sheet Pull'!S53</f>
        <v>0</v>
      </c>
      <c r="R51" s="55">
        <f>'Upload Sheet Pull'!T53</f>
        <v>0</v>
      </c>
      <c r="S51" s="55">
        <f>'Upload Sheet Pull'!U53</f>
        <v>0</v>
      </c>
      <c r="T51" s="55">
        <f t="shared" si="0"/>
        <v>0</v>
      </c>
    </row>
    <row r="52" spans="1:20" x14ac:dyDescent="0.2">
      <c r="A52" s="46" t="str">
        <f>'Upload Sheet Pull'!A54</f>
        <v>Budget</v>
      </c>
      <c r="B52" s="46" t="str">
        <f>'Upload Sheet Pull'!B54</f>
        <v>7010-000000</v>
      </c>
      <c r="C52" s="46">
        <f>'Upload Sheet Pull'!C54</f>
        <v>200</v>
      </c>
      <c r="D52" s="46" t="str">
        <f>'Upload Sheet Pull'!D54</f>
        <v>035</v>
      </c>
      <c r="F52" s="46" t="str">
        <f>IF('Upload Sheet Pull'!E54="","",'Upload Sheet Pull'!E54)</f>
        <v/>
      </c>
      <c r="H52" s="55">
        <f>'Upload Sheet Pull'!J54</f>
        <v>0</v>
      </c>
      <c r="I52" s="55">
        <f>'Upload Sheet Pull'!K54</f>
        <v>0</v>
      </c>
      <c r="J52" s="55">
        <f>'Upload Sheet Pull'!L54</f>
        <v>0</v>
      </c>
      <c r="K52" s="55">
        <f>'Upload Sheet Pull'!M54</f>
        <v>0</v>
      </c>
      <c r="L52" s="55">
        <f>'Upload Sheet Pull'!N54</f>
        <v>0</v>
      </c>
      <c r="M52" s="55">
        <f>'Upload Sheet Pull'!O54</f>
        <v>0</v>
      </c>
      <c r="N52" s="55">
        <f>'Upload Sheet Pull'!P54</f>
        <v>0</v>
      </c>
      <c r="O52" s="55">
        <f>'Upload Sheet Pull'!Q54</f>
        <v>0</v>
      </c>
      <c r="P52" s="55">
        <f>'Upload Sheet Pull'!R54</f>
        <v>0</v>
      </c>
      <c r="Q52" s="55">
        <f>'Upload Sheet Pull'!S54</f>
        <v>0</v>
      </c>
      <c r="R52" s="55">
        <f>'Upload Sheet Pull'!T54</f>
        <v>0</v>
      </c>
      <c r="S52" s="55">
        <f>'Upload Sheet Pull'!U54</f>
        <v>0</v>
      </c>
      <c r="T52" s="55">
        <f t="shared" si="0"/>
        <v>0</v>
      </c>
    </row>
    <row r="53" spans="1:20" x14ac:dyDescent="0.2">
      <c r="A53" s="46" t="str">
        <f>'Upload Sheet Pull'!A55</f>
        <v>Budget</v>
      </c>
      <c r="B53" s="46" t="str">
        <f>'Upload Sheet Pull'!B55</f>
        <v>7012-000000</v>
      </c>
      <c r="C53" s="46">
        <f>'Upload Sheet Pull'!C55</f>
        <v>200</v>
      </c>
      <c r="D53" s="46" t="str">
        <f>'Upload Sheet Pull'!D55</f>
        <v>035</v>
      </c>
      <c r="F53" s="46" t="str">
        <f>IF('Upload Sheet Pull'!E55="","",'Upload Sheet Pull'!E55)</f>
        <v/>
      </c>
      <c r="H53" s="55">
        <f>'Upload Sheet Pull'!J55</f>
        <v>0</v>
      </c>
      <c r="I53" s="55">
        <f>'Upload Sheet Pull'!K55</f>
        <v>0</v>
      </c>
      <c r="J53" s="55">
        <f>'Upload Sheet Pull'!L55</f>
        <v>0</v>
      </c>
      <c r="K53" s="55">
        <f>'Upload Sheet Pull'!M55</f>
        <v>0</v>
      </c>
      <c r="L53" s="55">
        <f>'Upload Sheet Pull'!N55</f>
        <v>0</v>
      </c>
      <c r="M53" s="55">
        <f>'Upload Sheet Pull'!O55</f>
        <v>0</v>
      </c>
      <c r="N53" s="55">
        <f>'Upload Sheet Pull'!P55</f>
        <v>0</v>
      </c>
      <c r="O53" s="55">
        <f>'Upload Sheet Pull'!Q55</f>
        <v>0</v>
      </c>
      <c r="P53" s="55">
        <f>'Upload Sheet Pull'!R55</f>
        <v>0</v>
      </c>
      <c r="Q53" s="55">
        <f>'Upload Sheet Pull'!S55</f>
        <v>0</v>
      </c>
      <c r="R53" s="55">
        <f>'Upload Sheet Pull'!T55</f>
        <v>0</v>
      </c>
      <c r="S53" s="55">
        <f>'Upload Sheet Pull'!U55</f>
        <v>0</v>
      </c>
      <c r="T53" s="55">
        <f t="shared" si="0"/>
        <v>0</v>
      </c>
    </row>
    <row r="54" spans="1:20" x14ac:dyDescent="0.2">
      <c r="A54" s="46" t="str">
        <f>'Upload Sheet Pull'!A56</f>
        <v>Budget</v>
      </c>
      <c r="B54" s="46" t="str">
        <f>'Upload Sheet Pull'!B56</f>
        <v>7014-000000</v>
      </c>
      <c r="C54" s="46">
        <f>'Upload Sheet Pull'!C56</f>
        <v>200</v>
      </c>
      <c r="D54" s="46" t="str">
        <f>'Upload Sheet Pull'!D56</f>
        <v>035</v>
      </c>
      <c r="F54" s="46" t="str">
        <f>IF('Upload Sheet Pull'!E56="","",'Upload Sheet Pull'!E56)</f>
        <v/>
      </c>
      <c r="H54" s="55">
        <f>'Upload Sheet Pull'!J56</f>
        <v>0</v>
      </c>
      <c r="I54" s="55">
        <f>'Upload Sheet Pull'!K56</f>
        <v>0</v>
      </c>
      <c r="J54" s="55">
        <f>'Upload Sheet Pull'!L56</f>
        <v>0</v>
      </c>
      <c r="K54" s="55">
        <f>'Upload Sheet Pull'!M56</f>
        <v>0</v>
      </c>
      <c r="L54" s="55">
        <f>'Upload Sheet Pull'!N56</f>
        <v>0</v>
      </c>
      <c r="M54" s="55">
        <f>'Upload Sheet Pull'!O56</f>
        <v>0</v>
      </c>
      <c r="N54" s="55">
        <f>'Upload Sheet Pull'!P56</f>
        <v>0</v>
      </c>
      <c r="O54" s="55">
        <f>'Upload Sheet Pull'!Q56</f>
        <v>0</v>
      </c>
      <c r="P54" s="55">
        <f>'Upload Sheet Pull'!R56</f>
        <v>0</v>
      </c>
      <c r="Q54" s="55">
        <f>'Upload Sheet Pull'!S56</f>
        <v>0</v>
      </c>
      <c r="R54" s="55">
        <f>'Upload Sheet Pull'!T56</f>
        <v>0</v>
      </c>
      <c r="S54" s="55">
        <f>'Upload Sheet Pull'!U56</f>
        <v>0</v>
      </c>
      <c r="T54" s="55">
        <f t="shared" si="0"/>
        <v>0</v>
      </c>
    </row>
    <row r="55" spans="1:20" x14ac:dyDescent="0.2">
      <c r="A55" s="46" t="str">
        <f>'Upload Sheet Pull'!A57</f>
        <v>Budget</v>
      </c>
      <c r="B55" s="46" t="str">
        <f>'Upload Sheet Pull'!B57</f>
        <v>7018-000000</v>
      </c>
      <c r="C55" s="46">
        <f>'Upload Sheet Pull'!C57</f>
        <v>200</v>
      </c>
      <c r="D55" s="46" t="str">
        <f>'Upload Sheet Pull'!D57</f>
        <v>035</v>
      </c>
      <c r="F55" s="46" t="str">
        <f>IF('Upload Sheet Pull'!E57="","",'Upload Sheet Pull'!E57)</f>
        <v/>
      </c>
      <c r="H55" s="55">
        <f>'Upload Sheet Pull'!J57</f>
        <v>0</v>
      </c>
      <c r="I55" s="55">
        <f>'Upload Sheet Pull'!K57</f>
        <v>0</v>
      </c>
      <c r="J55" s="55">
        <f>'Upload Sheet Pull'!L57</f>
        <v>0</v>
      </c>
      <c r="K55" s="55">
        <f>'Upload Sheet Pull'!M57</f>
        <v>0</v>
      </c>
      <c r="L55" s="55">
        <f>'Upload Sheet Pull'!N57</f>
        <v>0</v>
      </c>
      <c r="M55" s="55">
        <f>'Upload Sheet Pull'!O57</f>
        <v>0</v>
      </c>
      <c r="N55" s="55">
        <f>'Upload Sheet Pull'!P57</f>
        <v>0</v>
      </c>
      <c r="O55" s="55">
        <f>'Upload Sheet Pull'!Q57</f>
        <v>0</v>
      </c>
      <c r="P55" s="55">
        <f>'Upload Sheet Pull'!R57</f>
        <v>0</v>
      </c>
      <c r="Q55" s="55">
        <f>'Upload Sheet Pull'!S57</f>
        <v>0</v>
      </c>
      <c r="R55" s="55">
        <f>'Upload Sheet Pull'!T57</f>
        <v>0</v>
      </c>
      <c r="S55" s="55">
        <f>'Upload Sheet Pull'!U57</f>
        <v>0</v>
      </c>
      <c r="T55" s="55">
        <f t="shared" si="0"/>
        <v>0</v>
      </c>
    </row>
    <row r="56" spans="1:20" x14ac:dyDescent="0.2">
      <c r="A56" s="46" t="str">
        <f>'Upload Sheet Pull'!A58</f>
        <v>Budget</v>
      </c>
      <c r="B56" s="46" t="str">
        <f>'Upload Sheet Pull'!B58</f>
        <v>7022-000000</v>
      </c>
      <c r="C56" s="46">
        <f>'Upload Sheet Pull'!C58</f>
        <v>200</v>
      </c>
      <c r="D56" s="46" t="str">
        <f>'Upload Sheet Pull'!D58</f>
        <v>035</v>
      </c>
      <c r="F56" s="46" t="str">
        <f>IF('Upload Sheet Pull'!E58="","",'Upload Sheet Pull'!E58)</f>
        <v/>
      </c>
      <c r="H56" s="55">
        <f>'Upload Sheet Pull'!J58</f>
        <v>0</v>
      </c>
      <c r="I56" s="55">
        <f>'Upload Sheet Pull'!K58</f>
        <v>0</v>
      </c>
      <c r="J56" s="55">
        <f>'Upload Sheet Pull'!L58</f>
        <v>0</v>
      </c>
      <c r="K56" s="55">
        <f>'Upload Sheet Pull'!M58</f>
        <v>0</v>
      </c>
      <c r="L56" s="55">
        <f>'Upload Sheet Pull'!N58</f>
        <v>0</v>
      </c>
      <c r="M56" s="55">
        <f>'Upload Sheet Pull'!O58</f>
        <v>0</v>
      </c>
      <c r="N56" s="55">
        <f>'Upload Sheet Pull'!P58</f>
        <v>0</v>
      </c>
      <c r="O56" s="55">
        <f>'Upload Sheet Pull'!Q58</f>
        <v>0</v>
      </c>
      <c r="P56" s="55">
        <f>'Upload Sheet Pull'!R58</f>
        <v>0</v>
      </c>
      <c r="Q56" s="55">
        <f>'Upload Sheet Pull'!S58</f>
        <v>0</v>
      </c>
      <c r="R56" s="55">
        <f>'Upload Sheet Pull'!T58</f>
        <v>0</v>
      </c>
      <c r="S56" s="55">
        <f>'Upload Sheet Pull'!U58</f>
        <v>0</v>
      </c>
      <c r="T56" s="55">
        <f t="shared" si="0"/>
        <v>0</v>
      </c>
    </row>
    <row r="57" spans="1:20" x14ac:dyDescent="0.2">
      <c r="A57" s="46" t="str">
        <f>'Upload Sheet Pull'!A59</f>
        <v>Budget</v>
      </c>
      <c r="B57" s="46" t="str">
        <f>'Upload Sheet Pull'!B59</f>
        <v>7042-000000</v>
      </c>
      <c r="C57" s="46">
        <f>'Upload Sheet Pull'!C59</f>
        <v>200</v>
      </c>
      <c r="D57" s="46" t="str">
        <f>'Upload Sheet Pull'!D59</f>
        <v>035</v>
      </c>
      <c r="F57" s="46" t="str">
        <f>IF('Upload Sheet Pull'!E59="","",'Upload Sheet Pull'!E59)</f>
        <v/>
      </c>
      <c r="H57" s="55">
        <f>'Upload Sheet Pull'!J59</f>
        <v>0</v>
      </c>
      <c r="I57" s="55">
        <f>'Upload Sheet Pull'!K59</f>
        <v>0</v>
      </c>
      <c r="J57" s="55">
        <f>'Upload Sheet Pull'!L59</f>
        <v>0</v>
      </c>
      <c r="K57" s="55">
        <f>'Upload Sheet Pull'!M59</f>
        <v>0</v>
      </c>
      <c r="L57" s="55">
        <f>'Upload Sheet Pull'!N59</f>
        <v>0</v>
      </c>
      <c r="M57" s="55">
        <f>'Upload Sheet Pull'!O59</f>
        <v>0</v>
      </c>
      <c r="N57" s="55">
        <f>'Upload Sheet Pull'!P59</f>
        <v>0</v>
      </c>
      <c r="O57" s="55">
        <f>'Upload Sheet Pull'!Q59</f>
        <v>0</v>
      </c>
      <c r="P57" s="55">
        <f>'Upload Sheet Pull'!R59</f>
        <v>0</v>
      </c>
      <c r="Q57" s="55">
        <f>'Upload Sheet Pull'!S59</f>
        <v>0</v>
      </c>
      <c r="R57" s="55">
        <f>'Upload Sheet Pull'!T59</f>
        <v>0</v>
      </c>
      <c r="S57" s="55">
        <f>'Upload Sheet Pull'!U59</f>
        <v>0</v>
      </c>
      <c r="T57" s="55">
        <f t="shared" si="0"/>
        <v>0</v>
      </c>
    </row>
    <row r="58" spans="1:20" x14ac:dyDescent="0.2">
      <c r="A58" s="46" t="str">
        <f>'Upload Sheet Pull'!A60</f>
        <v>Budget</v>
      </c>
      <c r="B58" s="46" t="str">
        <f>'Upload Sheet Pull'!B60</f>
        <v>7070-000000</v>
      </c>
      <c r="C58" s="46">
        <f>'Upload Sheet Pull'!C60</f>
        <v>200</v>
      </c>
      <c r="D58" s="46" t="str">
        <f>'Upload Sheet Pull'!D60</f>
        <v>035</v>
      </c>
      <c r="F58" s="46" t="str">
        <f>IF('Upload Sheet Pull'!E60="","",'Upload Sheet Pull'!E60)</f>
        <v/>
      </c>
      <c r="H58" s="55">
        <f>'Upload Sheet Pull'!J60</f>
        <v>0</v>
      </c>
      <c r="I58" s="55">
        <f>'Upload Sheet Pull'!K60</f>
        <v>0</v>
      </c>
      <c r="J58" s="55">
        <f>'Upload Sheet Pull'!L60</f>
        <v>0</v>
      </c>
      <c r="K58" s="55">
        <f>'Upload Sheet Pull'!M60</f>
        <v>0</v>
      </c>
      <c r="L58" s="55">
        <f>'Upload Sheet Pull'!N60</f>
        <v>0</v>
      </c>
      <c r="M58" s="55">
        <f>'Upload Sheet Pull'!O60</f>
        <v>0</v>
      </c>
      <c r="N58" s="55">
        <f>'Upload Sheet Pull'!P60</f>
        <v>0</v>
      </c>
      <c r="O58" s="55">
        <f>'Upload Sheet Pull'!Q60</f>
        <v>0</v>
      </c>
      <c r="P58" s="55">
        <f>'Upload Sheet Pull'!R60</f>
        <v>0</v>
      </c>
      <c r="Q58" s="55">
        <f>'Upload Sheet Pull'!S60</f>
        <v>0</v>
      </c>
      <c r="R58" s="55">
        <f>'Upload Sheet Pull'!T60</f>
        <v>0</v>
      </c>
      <c r="S58" s="55">
        <f>'Upload Sheet Pull'!U60</f>
        <v>0</v>
      </c>
      <c r="T58" s="55">
        <f t="shared" si="0"/>
        <v>0</v>
      </c>
    </row>
    <row r="59" spans="1:20" x14ac:dyDescent="0.2">
      <c r="A59" s="46" t="str">
        <f>'Upload Sheet Pull'!A61</f>
        <v>Budget</v>
      </c>
      <c r="B59" s="46" t="str">
        <f>'Upload Sheet Pull'!B61</f>
        <v>7086-000000</v>
      </c>
      <c r="C59" s="46">
        <f>'Upload Sheet Pull'!C61</f>
        <v>200</v>
      </c>
      <c r="D59" s="46" t="str">
        <f>'Upload Sheet Pull'!D61</f>
        <v>035</v>
      </c>
      <c r="F59" s="46" t="str">
        <f>IF('Upload Sheet Pull'!E61="","",'Upload Sheet Pull'!E61)</f>
        <v/>
      </c>
      <c r="H59" s="55">
        <f>'Upload Sheet Pull'!J61</f>
        <v>0</v>
      </c>
      <c r="I59" s="55">
        <f>'Upload Sheet Pull'!K61</f>
        <v>0</v>
      </c>
      <c r="J59" s="55">
        <f>'Upload Sheet Pull'!L61</f>
        <v>0</v>
      </c>
      <c r="K59" s="55">
        <f>'Upload Sheet Pull'!M61</f>
        <v>0</v>
      </c>
      <c r="L59" s="55">
        <f>'Upload Sheet Pull'!N61</f>
        <v>0</v>
      </c>
      <c r="M59" s="55">
        <f>'Upload Sheet Pull'!O61</f>
        <v>0</v>
      </c>
      <c r="N59" s="55">
        <f>'Upload Sheet Pull'!P61</f>
        <v>0</v>
      </c>
      <c r="O59" s="55">
        <f>'Upload Sheet Pull'!Q61</f>
        <v>0</v>
      </c>
      <c r="P59" s="55">
        <f>'Upload Sheet Pull'!R61</f>
        <v>0</v>
      </c>
      <c r="Q59" s="55">
        <f>'Upload Sheet Pull'!S61</f>
        <v>0</v>
      </c>
      <c r="R59" s="55">
        <f>'Upload Sheet Pull'!T61</f>
        <v>0</v>
      </c>
      <c r="S59" s="55">
        <f>'Upload Sheet Pull'!U61</f>
        <v>0</v>
      </c>
      <c r="T59" s="55">
        <f t="shared" si="0"/>
        <v>0</v>
      </c>
    </row>
    <row r="60" spans="1:20" x14ac:dyDescent="0.2">
      <c r="A60" s="46" t="str">
        <f>'Upload Sheet Pull'!A62</f>
        <v>Budget</v>
      </c>
      <c r="B60" s="46" t="str">
        <f>'Upload Sheet Pull'!B62</f>
        <v>7090-000000</v>
      </c>
      <c r="C60" s="46">
        <f>'Upload Sheet Pull'!C62</f>
        <v>200</v>
      </c>
      <c r="D60" s="46" t="str">
        <f>'Upload Sheet Pull'!D62</f>
        <v>035</v>
      </c>
      <c r="F60" s="46" t="str">
        <f>IF('Upload Sheet Pull'!E62="","",'Upload Sheet Pull'!E62)</f>
        <v/>
      </c>
      <c r="H60" s="55">
        <f>'Upload Sheet Pull'!J62</f>
        <v>0</v>
      </c>
      <c r="I60" s="55">
        <f>'Upload Sheet Pull'!K62</f>
        <v>0</v>
      </c>
      <c r="J60" s="55">
        <f>'Upload Sheet Pull'!L62</f>
        <v>0</v>
      </c>
      <c r="K60" s="55">
        <f>'Upload Sheet Pull'!M62</f>
        <v>0</v>
      </c>
      <c r="L60" s="55">
        <f>'Upload Sheet Pull'!N62</f>
        <v>0</v>
      </c>
      <c r="M60" s="55">
        <f>'Upload Sheet Pull'!O62</f>
        <v>0</v>
      </c>
      <c r="N60" s="55">
        <f>'Upload Sheet Pull'!P62</f>
        <v>0</v>
      </c>
      <c r="O60" s="55">
        <f>'Upload Sheet Pull'!Q62</f>
        <v>0</v>
      </c>
      <c r="P60" s="55">
        <f>'Upload Sheet Pull'!R62</f>
        <v>0</v>
      </c>
      <c r="Q60" s="55">
        <f>'Upload Sheet Pull'!S62</f>
        <v>0</v>
      </c>
      <c r="R60" s="55">
        <f>'Upload Sheet Pull'!T62</f>
        <v>0</v>
      </c>
      <c r="S60" s="55">
        <f>'Upload Sheet Pull'!U62</f>
        <v>0</v>
      </c>
      <c r="T60" s="55">
        <f t="shared" si="0"/>
        <v>0</v>
      </c>
    </row>
    <row r="61" spans="1:20" x14ac:dyDescent="0.2">
      <c r="A61" s="46" t="str">
        <f>'Upload Sheet Pull'!A63</f>
        <v>Budget</v>
      </c>
      <c r="B61" s="46" t="str">
        <f>'Upload Sheet Pull'!B63</f>
        <v/>
      </c>
      <c r="C61" s="46">
        <f>'Upload Sheet Pull'!C63</f>
        <v>200</v>
      </c>
      <c r="D61" s="46" t="str">
        <f>'Upload Sheet Pull'!D63</f>
        <v>035</v>
      </c>
      <c r="F61" s="46" t="str">
        <f>IF('Upload Sheet Pull'!E63="","",'Upload Sheet Pull'!E63)</f>
        <v/>
      </c>
      <c r="H61" s="55">
        <f>'Upload Sheet Pull'!J63</f>
        <v>0</v>
      </c>
      <c r="I61" s="55">
        <f>'Upload Sheet Pull'!K63</f>
        <v>0</v>
      </c>
      <c r="J61" s="55">
        <f>'Upload Sheet Pull'!L63</f>
        <v>0</v>
      </c>
      <c r="K61" s="55">
        <f>'Upload Sheet Pull'!M63</f>
        <v>0</v>
      </c>
      <c r="L61" s="55">
        <f>'Upload Sheet Pull'!N63</f>
        <v>0</v>
      </c>
      <c r="M61" s="55">
        <f>'Upload Sheet Pull'!O63</f>
        <v>0</v>
      </c>
      <c r="N61" s="55">
        <f>'Upload Sheet Pull'!P63</f>
        <v>0</v>
      </c>
      <c r="O61" s="55">
        <f>'Upload Sheet Pull'!Q63</f>
        <v>0</v>
      </c>
      <c r="P61" s="55">
        <f>'Upload Sheet Pull'!R63</f>
        <v>0</v>
      </c>
      <c r="Q61" s="55">
        <f>'Upload Sheet Pull'!S63</f>
        <v>0</v>
      </c>
      <c r="R61" s="55">
        <f>'Upload Sheet Pull'!T63</f>
        <v>0</v>
      </c>
      <c r="S61" s="55">
        <f>'Upload Sheet Pull'!U63</f>
        <v>0</v>
      </c>
      <c r="T61" s="55">
        <f t="shared" si="0"/>
        <v>0</v>
      </c>
    </row>
    <row r="62" spans="1:20" x14ac:dyDescent="0.2">
      <c r="A62" s="46" t="str">
        <f>'Upload Sheet Pull'!A64</f>
        <v>Budget</v>
      </c>
      <c r="B62" s="46" t="str">
        <f>'Upload Sheet Pull'!B64</f>
        <v/>
      </c>
      <c r="C62" s="46">
        <f>'Upload Sheet Pull'!C64</f>
        <v>200</v>
      </c>
      <c r="D62" s="46" t="str">
        <f>'Upload Sheet Pull'!D64</f>
        <v>035</v>
      </c>
      <c r="F62" s="46" t="str">
        <f>IF('Upload Sheet Pull'!E64="","",'Upload Sheet Pull'!E64)</f>
        <v/>
      </c>
      <c r="H62" s="55">
        <f>'Upload Sheet Pull'!J64</f>
        <v>0</v>
      </c>
      <c r="I62" s="55">
        <f>'Upload Sheet Pull'!K64</f>
        <v>0</v>
      </c>
      <c r="J62" s="55">
        <f>'Upload Sheet Pull'!L64</f>
        <v>0</v>
      </c>
      <c r="K62" s="55">
        <f>'Upload Sheet Pull'!M64</f>
        <v>0</v>
      </c>
      <c r="L62" s="55">
        <f>'Upload Sheet Pull'!N64</f>
        <v>0</v>
      </c>
      <c r="M62" s="55">
        <f>'Upload Sheet Pull'!O64</f>
        <v>0</v>
      </c>
      <c r="N62" s="55">
        <f>'Upload Sheet Pull'!P64</f>
        <v>0</v>
      </c>
      <c r="O62" s="55">
        <f>'Upload Sheet Pull'!Q64</f>
        <v>0</v>
      </c>
      <c r="P62" s="55">
        <f>'Upload Sheet Pull'!R64</f>
        <v>0</v>
      </c>
      <c r="Q62" s="55">
        <f>'Upload Sheet Pull'!S64</f>
        <v>0</v>
      </c>
      <c r="R62" s="55">
        <f>'Upload Sheet Pull'!T64</f>
        <v>0</v>
      </c>
      <c r="S62" s="55">
        <f>'Upload Sheet Pull'!U64</f>
        <v>0</v>
      </c>
      <c r="T62" s="55">
        <f t="shared" si="0"/>
        <v>0</v>
      </c>
    </row>
    <row r="63" spans="1:20" x14ac:dyDescent="0.2">
      <c r="A63" s="46" t="str">
        <f>'Upload Sheet Pull'!A65</f>
        <v>Budget</v>
      </c>
      <c r="B63" s="46" t="str">
        <f>'Upload Sheet Pull'!B65</f>
        <v/>
      </c>
      <c r="C63" s="46">
        <f>'Upload Sheet Pull'!C65</f>
        <v>200</v>
      </c>
      <c r="D63" s="46" t="str">
        <f>'Upload Sheet Pull'!D65</f>
        <v>035</v>
      </c>
      <c r="F63" s="46" t="str">
        <f>IF('Upload Sheet Pull'!E65="","",'Upload Sheet Pull'!E65)</f>
        <v/>
      </c>
      <c r="H63" s="55">
        <f>'Upload Sheet Pull'!J65</f>
        <v>0</v>
      </c>
      <c r="I63" s="55">
        <f>'Upload Sheet Pull'!K65</f>
        <v>0</v>
      </c>
      <c r="J63" s="55">
        <f>'Upload Sheet Pull'!L65</f>
        <v>0</v>
      </c>
      <c r="K63" s="55">
        <f>'Upload Sheet Pull'!M65</f>
        <v>0</v>
      </c>
      <c r="L63" s="55">
        <f>'Upload Sheet Pull'!N65</f>
        <v>0</v>
      </c>
      <c r="M63" s="55">
        <f>'Upload Sheet Pull'!O65</f>
        <v>0</v>
      </c>
      <c r="N63" s="55">
        <f>'Upload Sheet Pull'!P65</f>
        <v>0</v>
      </c>
      <c r="O63" s="55">
        <f>'Upload Sheet Pull'!Q65</f>
        <v>0</v>
      </c>
      <c r="P63" s="55">
        <f>'Upload Sheet Pull'!R65</f>
        <v>0</v>
      </c>
      <c r="Q63" s="55">
        <f>'Upload Sheet Pull'!S65</f>
        <v>0</v>
      </c>
      <c r="R63" s="55">
        <f>'Upload Sheet Pull'!T65</f>
        <v>0</v>
      </c>
      <c r="S63" s="55">
        <f>'Upload Sheet Pull'!U65</f>
        <v>0</v>
      </c>
      <c r="T63" s="55">
        <f t="shared" si="0"/>
        <v>0</v>
      </c>
    </row>
    <row r="64" spans="1:20" x14ac:dyDescent="0.2">
      <c r="A64" s="46" t="str">
        <f>'Upload Sheet Pull'!A66</f>
        <v>Budget</v>
      </c>
      <c r="B64" s="46" t="str">
        <f>'Upload Sheet Pull'!B66</f>
        <v>6045-000000</v>
      </c>
      <c r="C64" s="46">
        <f>'Upload Sheet Pull'!C66</f>
        <v>400</v>
      </c>
      <c r="D64" s="46" t="str">
        <f>'Upload Sheet Pull'!D66</f>
        <v>035</v>
      </c>
      <c r="F64" s="46" t="str">
        <f>IF('Upload Sheet Pull'!E66="","",'Upload Sheet Pull'!E66)</f>
        <v/>
      </c>
      <c r="H64" s="55">
        <f>'Upload Sheet Pull'!J66</f>
        <v>0</v>
      </c>
      <c r="I64" s="55">
        <f>'Upload Sheet Pull'!K66</f>
        <v>0</v>
      </c>
      <c r="J64" s="55">
        <f>'Upload Sheet Pull'!L66</f>
        <v>0</v>
      </c>
      <c r="K64" s="55">
        <f>'Upload Sheet Pull'!M66</f>
        <v>0</v>
      </c>
      <c r="L64" s="55">
        <f>'Upload Sheet Pull'!N66</f>
        <v>0</v>
      </c>
      <c r="M64" s="55">
        <f>'Upload Sheet Pull'!O66</f>
        <v>0</v>
      </c>
      <c r="N64" s="55">
        <f>'Upload Sheet Pull'!P66</f>
        <v>0</v>
      </c>
      <c r="O64" s="55">
        <f>'Upload Sheet Pull'!Q66</f>
        <v>0</v>
      </c>
      <c r="P64" s="55">
        <f>'Upload Sheet Pull'!R66</f>
        <v>0</v>
      </c>
      <c r="Q64" s="55">
        <f>'Upload Sheet Pull'!S66</f>
        <v>0</v>
      </c>
      <c r="R64" s="55">
        <f>'Upload Sheet Pull'!T66</f>
        <v>0</v>
      </c>
      <c r="S64" s="55">
        <f>'Upload Sheet Pull'!U66</f>
        <v>0</v>
      </c>
      <c r="T64" s="55">
        <f t="shared" si="0"/>
        <v>0</v>
      </c>
    </row>
    <row r="65" spans="1:20" x14ac:dyDescent="0.2">
      <c r="A65" s="46" t="str">
        <f>'Upload Sheet Pull'!A67</f>
        <v>Budget</v>
      </c>
      <c r="B65" s="46" t="str">
        <f>'Upload Sheet Pull'!B67</f>
        <v>7002-000000</v>
      </c>
      <c r="C65" s="46">
        <f>'Upload Sheet Pull'!C67</f>
        <v>400</v>
      </c>
      <c r="D65" s="46" t="str">
        <f>'Upload Sheet Pull'!D67</f>
        <v>035</v>
      </c>
      <c r="F65" s="46" t="str">
        <f>IF('Upload Sheet Pull'!E67="","",'Upload Sheet Pull'!E67)</f>
        <v/>
      </c>
      <c r="H65" s="55">
        <f>'Upload Sheet Pull'!J67</f>
        <v>0</v>
      </c>
      <c r="I65" s="55">
        <f>'Upload Sheet Pull'!K67</f>
        <v>0</v>
      </c>
      <c r="J65" s="55">
        <f>'Upload Sheet Pull'!L67</f>
        <v>0</v>
      </c>
      <c r="K65" s="55">
        <f>'Upload Sheet Pull'!M67</f>
        <v>0</v>
      </c>
      <c r="L65" s="55">
        <f>'Upload Sheet Pull'!N67</f>
        <v>0</v>
      </c>
      <c r="M65" s="55">
        <f>'Upload Sheet Pull'!O67</f>
        <v>0</v>
      </c>
      <c r="N65" s="55">
        <f>'Upload Sheet Pull'!P67</f>
        <v>0</v>
      </c>
      <c r="O65" s="55">
        <f>'Upload Sheet Pull'!Q67</f>
        <v>0</v>
      </c>
      <c r="P65" s="55">
        <f>'Upload Sheet Pull'!R67</f>
        <v>0</v>
      </c>
      <c r="Q65" s="55">
        <f>'Upload Sheet Pull'!S67</f>
        <v>0</v>
      </c>
      <c r="R65" s="55">
        <f>'Upload Sheet Pull'!T67</f>
        <v>0</v>
      </c>
      <c r="S65" s="55">
        <f>'Upload Sheet Pull'!U67</f>
        <v>0</v>
      </c>
      <c r="T65" s="55">
        <f t="shared" si="0"/>
        <v>0</v>
      </c>
    </row>
    <row r="66" spans="1:20" x14ac:dyDescent="0.2">
      <c r="A66" s="46" t="str">
        <f>'Upload Sheet Pull'!A68</f>
        <v>Budget</v>
      </c>
      <c r="B66" s="46" t="str">
        <f>'Upload Sheet Pull'!B68</f>
        <v>7006-000000</v>
      </c>
      <c r="C66" s="46">
        <f>'Upload Sheet Pull'!C68</f>
        <v>500</v>
      </c>
      <c r="D66" s="46" t="str">
        <f>'Upload Sheet Pull'!D68</f>
        <v>035</v>
      </c>
      <c r="F66" s="46" t="str">
        <f>IF('Upload Sheet Pull'!E68="","",'Upload Sheet Pull'!E68)</f>
        <v/>
      </c>
      <c r="H66" s="55">
        <f>'Upload Sheet Pull'!J68</f>
        <v>0</v>
      </c>
      <c r="I66" s="55">
        <f>'Upload Sheet Pull'!K68</f>
        <v>0</v>
      </c>
      <c r="J66" s="55">
        <f>'Upload Sheet Pull'!L68</f>
        <v>75</v>
      </c>
      <c r="K66" s="55">
        <f>'Upload Sheet Pull'!M68</f>
        <v>0</v>
      </c>
      <c r="L66" s="55">
        <f>'Upload Sheet Pull'!N68</f>
        <v>0</v>
      </c>
      <c r="M66" s="55">
        <f>'Upload Sheet Pull'!O68</f>
        <v>75</v>
      </c>
      <c r="N66" s="55">
        <f>'Upload Sheet Pull'!P68</f>
        <v>0</v>
      </c>
      <c r="O66" s="55">
        <f>'Upload Sheet Pull'!Q68</f>
        <v>0</v>
      </c>
      <c r="P66" s="55">
        <f>'Upload Sheet Pull'!R68</f>
        <v>75</v>
      </c>
      <c r="Q66" s="55">
        <f>'Upload Sheet Pull'!S68</f>
        <v>0</v>
      </c>
      <c r="R66" s="55">
        <f>'Upload Sheet Pull'!T68</f>
        <v>0</v>
      </c>
      <c r="S66" s="55">
        <f>'Upload Sheet Pull'!U68</f>
        <v>0</v>
      </c>
      <c r="T66" s="55">
        <f t="shared" si="0"/>
        <v>225</v>
      </c>
    </row>
    <row r="67" spans="1:20" x14ac:dyDescent="0.2">
      <c r="A67" s="46" t="str">
        <f>'Upload Sheet Pull'!A69</f>
        <v>Budget</v>
      </c>
      <c r="B67" s="46" t="str">
        <f>'Upload Sheet Pull'!B69</f>
        <v>7008-000000</v>
      </c>
      <c r="C67" s="46">
        <f>'Upload Sheet Pull'!C69</f>
        <v>500</v>
      </c>
      <c r="D67" s="46" t="str">
        <f>'Upload Sheet Pull'!D69</f>
        <v>035</v>
      </c>
      <c r="F67" s="46" t="str">
        <f>IF('Upload Sheet Pull'!E69="","",'Upload Sheet Pull'!E69)</f>
        <v/>
      </c>
      <c r="H67" s="55">
        <f>'Upload Sheet Pull'!J69</f>
        <v>0</v>
      </c>
      <c r="I67" s="55">
        <f>'Upload Sheet Pull'!K69</f>
        <v>0</v>
      </c>
      <c r="J67" s="55">
        <f>'Upload Sheet Pull'!L69</f>
        <v>0</v>
      </c>
      <c r="K67" s="55">
        <f>'Upload Sheet Pull'!M69</f>
        <v>180</v>
      </c>
      <c r="L67" s="55">
        <f>'Upload Sheet Pull'!N69</f>
        <v>0</v>
      </c>
      <c r="M67" s="55">
        <f>'Upload Sheet Pull'!O69</f>
        <v>0</v>
      </c>
      <c r="N67" s="55">
        <f>'Upload Sheet Pull'!P69</f>
        <v>0</v>
      </c>
      <c r="O67" s="55">
        <f>'Upload Sheet Pull'!Q69</f>
        <v>1300</v>
      </c>
      <c r="P67" s="55">
        <f>'Upload Sheet Pull'!R69</f>
        <v>0</v>
      </c>
      <c r="Q67" s="55">
        <f>'Upload Sheet Pull'!S69</f>
        <v>0</v>
      </c>
      <c r="R67" s="55">
        <f>'Upload Sheet Pull'!T69</f>
        <v>0</v>
      </c>
      <c r="S67" s="55">
        <f>'Upload Sheet Pull'!U69</f>
        <v>0</v>
      </c>
      <c r="T67" s="55">
        <f t="shared" si="0"/>
        <v>1480</v>
      </c>
    </row>
    <row r="68" spans="1:20" x14ac:dyDescent="0.2">
      <c r="A68" s="46" t="str">
        <f>'Upload Sheet Pull'!A70</f>
        <v>Budget</v>
      </c>
      <c r="B68" s="46" t="str">
        <f>'Upload Sheet Pull'!B70</f>
        <v>7010-000000</v>
      </c>
      <c r="C68" s="46">
        <f>'Upload Sheet Pull'!C70</f>
        <v>500</v>
      </c>
      <c r="D68" s="46" t="str">
        <f>'Upload Sheet Pull'!D70</f>
        <v>035</v>
      </c>
      <c r="F68" s="46" t="str">
        <f>IF('Upload Sheet Pull'!E70="","",'Upload Sheet Pull'!E70)</f>
        <v/>
      </c>
      <c r="H68" s="55">
        <f>'Upload Sheet Pull'!J70</f>
        <v>0</v>
      </c>
      <c r="I68" s="55">
        <f>'Upload Sheet Pull'!K70</f>
        <v>0</v>
      </c>
      <c r="J68" s="55">
        <f>'Upload Sheet Pull'!L70</f>
        <v>0</v>
      </c>
      <c r="K68" s="55">
        <f>'Upload Sheet Pull'!M70</f>
        <v>0</v>
      </c>
      <c r="L68" s="55">
        <f>'Upload Sheet Pull'!N70</f>
        <v>0</v>
      </c>
      <c r="M68" s="55">
        <f>'Upload Sheet Pull'!O70</f>
        <v>0</v>
      </c>
      <c r="N68" s="55">
        <f>'Upload Sheet Pull'!P70</f>
        <v>0</v>
      </c>
      <c r="O68" s="55">
        <f>'Upload Sheet Pull'!Q70</f>
        <v>0</v>
      </c>
      <c r="P68" s="55">
        <f>'Upload Sheet Pull'!R70</f>
        <v>0</v>
      </c>
      <c r="Q68" s="55">
        <f>'Upload Sheet Pull'!S70</f>
        <v>0</v>
      </c>
      <c r="R68" s="55">
        <f>'Upload Sheet Pull'!T70</f>
        <v>0</v>
      </c>
      <c r="S68" s="55">
        <f>'Upload Sheet Pull'!U70</f>
        <v>0</v>
      </c>
      <c r="T68" s="55">
        <f t="shared" ref="T68:T131" si="2">SUM(H68:S68)</f>
        <v>0</v>
      </c>
    </row>
    <row r="69" spans="1:20" x14ac:dyDescent="0.2">
      <c r="A69" s="46" t="str">
        <f>'Upload Sheet Pull'!A71</f>
        <v>Budget</v>
      </c>
      <c r="B69" s="46" t="str">
        <f>'Upload Sheet Pull'!B71</f>
        <v>7012-000000</v>
      </c>
      <c r="C69" s="46">
        <f>'Upload Sheet Pull'!C71</f>
        <v>500</v>
      </c>
      <c r="D69" s="46" t="str">
        <f>'Upload Sheet Pull'!D71</f>
        <v>035</v>
      </c>
      <c r="F69" s="46" t="str">
        <f>IF('Upload Sheet Pull'!E71="","",'Upload Sheet Pull'!E71)</f>
        <v/>
      </c>
      <c r="H69" s="55">
        <f>'Upload Sheet Pull'!J71</f>
        <v>0</v>
      </c>
      <c r="I69" s="55">
        <f>'Upload Sheet Pull'!K71</f>
        <v>0</v>
      </c>
      <c r="J69" s="55">
        <f>'Upload Sheet Pull'!L71</f>
        <v>0</v>
      </c>
      <c r="K69" s="55">
        <f>'Upload Sheet Pull'!M71</f>
        <v>0</v>
      </c>
      <c r="L69" s="55">
        <f>'Upload Sheet Pull'!N71</f>
        <v>0</v>
      </c>
      <c r="M69" s="55">
        <f>'Upload Sheet Pull'!O71</f>
        <v>0</v>
      </c>
      <c r="N69" s="55">
        <f>'Upload Sheet Pull'!P71</f>
        <v>0</v>
      </c>
      <c r="O69" s="55">
        <f>'Upload Sheet Pull'!Q71</f>
        <v>0</v>
      </c>
      <c r="P69" s="55">
        <f>'Upload Sheet Pull'!R71</f>
        <v>0</v>
      </c>
      <c r="Q69" s="55">
        <f>'Upload Sheet Pull'!S71</f>
        <v>0</v>
      </c>
      <c r="R69" s="55">
        <f>'Upload Sheet Pull'!T71</f>
        <v>0</v>
      </c>
      <c r="S69" s="55">
        <f>'Upload Sheet Pull'!U71</f>
        <v>0</v>
      </c>
      <c r="T69" s="55">
        <f t="shared" si="2"/>
        <v>0</v>
      </c>
    </row>
    <row r="70" spans="1:20" x14ac:dyDescent="0.2">
      <c r="A70" s="46" t="str">
        <f>'Upload Sheet Pull'!A72</f>
        <v>Budget</v>
      </c>
      <c r="B70" s="46" t="str">
        <f>'Upload Sheet Pull'!B72</f>
        <v>7036-000000</v>
      </c>
      <c r="C70" s="46">
        <f>'Upload Sheet Pull'!C72</f>
        <v>500</v>
      </c>
      <c r="D70" s="46" t="str">
        <f>'Upload Sheet Pull'!D72</f>
        <v>035</v>
      </c>
      <c r="F70" s="46" t="str">
        <f>IF('Upload Sheet Pull'!E72="","",'Upload Sheet Pull'!E72)</f>
        <v/>
      </c>
      <c r="H70" s="55">
        <f>'Upload Sheet Pull'!J72</f>
        <v>0</v>
      </c>
      <c r="I70" s="55">
        <f>'Upload Sheet Pull'!K72</f>
        <v>0</v>
      </c>
      <c r="J70" s="55">
        <f>'Upload Sheet Pull'!L72</f>
        <v>150</v>
      </c>
      <c r="K70" s="55">
        <f>'Upload Sheet Pull'!M72</f>
        <v>150</v>
      </c>
      <c r="L70" s="55">
        <f>'Upload Sheet Pull'!N72</f>
        <v>150</v>
      </c>
      <c r="M70" s="55">
        <f>'Upload Sheet Pull'!O72</f>
        <v>150</v>
      </c>
      <c r="N70" s="55">
        <f>'Upload Sheet Pull'!P72</f>
        <v>150</v>
      </c>
      <c r="O70" s="55">
        <f>'Upload Sheet Pull'!Q72</f>
        <v>150</v>
      </c>
      <c r="P70" s="55">
        <f>'Upload Sheet Pull'!R72</f>
        <v>150</v>
      </c>
      <c r="Q70" s="55">
        <f>'Upload Sheet Pull'!S72</f>
        <v>150</v>
      </c>
      <c r="R70" s="55">
        <f>'Upload Sheet Pull'!T72</f>
        <v>150</v>
      </c>
      <c r="S70" s="55">
        <f>'Upload Sheet Pull'!U72</f>
        <v>130</v>
      </c>
      <c r="T70" s="55">
        <f t="shared" si="2"/>
        <v>1480</v>
      </c>
    </row>
    <row r="71" spans="1:20" x14ac:dyDescent="0.2">
      <c r="A71" s="46" t="str">
        <f>'Upload Sheet Pull'!A73</f>
        <v>Budget</v>
      </c>
      <c r="B71" s="46" t="str">
        <f>'Upload Sheet Pull'!B73</f>
        <v>7044-000000</v>
      </c>
      <c r="C71" s="46">
        <f>'Upload Sheet Pull'!C73</f>
        <v>500</v>
      </c>
      <c r="D71" s="46" t="str">
        <f>'Upload Sheet Pull'!D73</f>
        <v>035</v>
      </c>
      <c r="F71" s="46" t="str">
        <f>IF('Upload Sheet Pull'!E73="","",'Upload Sheet Pull'!E73)</f>
        <v/>
      </c>
      <c r="H71" s="55">
        <f>'Upload Sheet Pull'!J73</f>
        <v>0</v>
      </c>
      <c r="I71" s="55">
        <f>'Upload Sheet Pull'!K73</f>
        <v>0</v>
      </c>
      <c r="J71" s="55">
        <f>'Upload Sheet Pull'!L73</f>
        <v>0</v>
      </c>
      <c r="K71" s="55">
        <f>'Upload Sheet Pull'!M73</f>
        <v>0</v>
      </c>
      <c r="L71" s="55">
        <f>'Upload Sheet Pull'!N73</f>
        <v>0</v>
      </c>
      <c r="M71" s="55">
        <f>'Upload Sheet Pull'!O73</f>
        <v>0</v>
      </c>
      <c r="N71" s="55">
        <f>'Upload Sheet Pull'!P73</f>
        <v>0</v>
      </c>
      <c r="O71" s="55">
        <f>'Upload Sheet Pull'!Q73</f>
        <v>0</v>
      </c>
      <c r="P71" s="55">
        <f>'Upload Sheet Pull'!R73</f>
        <v>0</v>
      </c>
      <c r="Q71" s="55">
        <f>'Upload Sheet Pull'!S73</f>
        <v>0</v>
      </c>
      <c r="R71" s="55">
        <f>'Upload Sheet Pull'!T73</f>
        <v>0</v>
      </c>
      <c r="S71" s="55">
        <f>'Upload Sheet Pull'!U73</f>
        <v>0</v>
      </c>
      <c r="T71" s="55">
        <f t="shared" si="2"/>
        <v>0</v>
      </c>
    </row>
    <row r="72" spans="1:20" x14ac:dyDescent="0.2">
      <c r="A72" s="46" t="str">
        <f>'Upload Sheet Pull'!A74</f>
        <v>Budget</v>
      </c>
      <c r="B72" s="46" t="str">
        <f>'Upload Sheet Pull'!B74</f>
        <v>7082-000000</v>
      </c>
      <c r="C72" s="46">
        <f>'Upload Sheet Pull'!C74</f>
        <v>500</v>
      </c>
      <c r="D72" s="46" t="str">
        <f>'Upload Sheet Pull'!D74</f>
        <v>035</v>
      </c>
      <c r="F72" s="46" t="str">
        <f>IF('Upload Sheet Pull'!E74="","",'Upload Sheet Pull'!E74)</f>
        <v/>
      </c>
      <c r="H72" s="55">
        <f>'Upload Sheet Pull'!J74</f>
        <v>0</v>
      </c>
      <c r="I72" s="55">
        <f>'Upload Sheet Pull'!K74</f>
        <v>0</v>
      </c>
      <c r="J72" s="55">
        <f>'Upload Sheet Pull'!L74</f>
        <v>0</v>
      </c>
      <c r="K72" s="55">
        <f>'Upload Sheet Pull'!M74</f>
        <v>0</v>
      </c>
      <c r="L72" s="55">
        <f>'Upload Sheet Pull'!N74</f>
        <v>0</v>
      </c>
      <c r="M72" s="55">
        <f>'Upload Sheet Pull'!O74</f>
        <v>0</v>
      </c>
      <c r="N72" s="55">
        <f>'Upload Sheet Pull'!P74</f>
        <v>0</v>
      </c>
      <c r="O72" s="55">
        <f>'Upload Sheet Pull'!Q74</f>
        <v>0</v>
      </c>
      <c r="P72" s="55">
        <f>'Upload Sheet Pull'!R74</f>
        <v>0</v>
      </c>
      <c r="Q72" s="55">
        <f>'Upload Sheet Pull'!S74</f>
        <v>0</v>
      </c>
      <c r="R72" s="55">
        <f>'Upload Sheet Pull'!T74</f>
        <v>0</v>
      </c>
      <c r="S72" s="55">
        <f>'Upload Sheet Pull'!U74</f>
        <v>0</v>
      </c>
      <c r="T72" s="55">
        <f t="shared" si="2"/>
        <v>0</v>
      </c>
    </row>
    <row r="73" spans="1:20" x14ac:dyDescent="0.2">
      <c r="A73" s="46" t="str">
        <f>'Upload Sheet Pull'!A75</f>
        <v>Budget</v>
      </c>
      <c r="B73" s="46" t="str">
        <f>'Upload Sheet Pull'!B75</f>
        <v/>
      </c>
      <c r="C73" s="46">
        <f>'Upload Sheet Pull'!C75</f>
        <v>500</v>
      </c>
      <c r="D73" s="46" t="str">
        <f>'Upload Sheet Pull'!D75</f>
        <v>035</v>
      </c>
      <c r="F73" s="46" t="str">
        <f>IF('Upload Sheet Pull'!E75="","",'Upload Sheet Pull'!E75)</f>
        <v/>
      </c>
      <c r="H73" s="55">
        <f>'Upload Sheet Pull'!J75</f>
        <v>0</v>
      </c>
      <c r="I73" s="55">
        <f>'Upload Sheet Pull'!K75</f>
        <v>0</v>
      </c>
      <c r="J73" s="55">
        <f>'Upload Sheet Pull'!L75</f>
        <v>0</v>
      </c>
      <c r="K73" s="55">
        <f>'Upload Sheet Pull'!M75</f>
        <v>0</v>
      </c>
      <c r="L73" s="55">
        <f>'Upload Sheet Pull'!N75</f>
        <v>0</v>
      </c>
      <c r="M73" s="55">
        <f>'Upload Sheet Pull'!O75</f>
        <v>0</v>
      </c>
      <c r="N73" s="55">
        <f>'Upload Sheet Pull'!P75</f>
        <v>0</v>
      </c>
      <c r="O73" s="55">
        <f>'Upload Sheet Pull'!Q75</f>
        <v>0</v>
      </c>
      <c r="P73" s="55">
        <f>'Upload Sheet Pull'!R75</f>
        <v>0</v>
      </c>
      <c r="Q73" s="55">
        <f>'Upload Sheet Pull'!S75</f>
        <v>0</v>
      </c>
      <c r="R73" s="55">
        <f>'Upload Sheet Pull'!T75</f>
        <v>0</v>
      </c>
      <c r="S73" s="55">
        <f>'Upload Sheet Pull'!U75</f>
        <v>0</v>
      </c>
      <c r="T73" s="55">
        <f t="shared" si="2"/>
        <v>0</v>
      </c>
    </row>
    <row r="74" spans="1:20" x14ac:dyDescent="0.2">
      <c r="A74" s="46" t="str">
        <f>'Upload Sheet Pull'!A76</f>
        <v>Budget</v>
      </c>
      <c r="B74" s="46" t="str">
        <f>'Upload Sheet Pull'!B76</f>
        <v/>
      </c>
      <c r="C74" s="46">
        <f>'Upload Sheet Pull'!C76</f>
        <v>500</v>
      </c>
      <c r="D74" s="46" t="str">
        <f>'Upload Sheet Pull'!D76</f>
        <v>035</v>
      </c>
      <c r="F74" s="46" t="str">
        <f>IF('Upload Sheet Pull'!E76="","",'Upload Sheet Pull'!E76)</f>
        <v/>
      </c>
      <c r="H74" s="55">
        <f>'Upload Sheet Pull'!J76</f>
        <v>0</v>
      </c>
      <c r="I74" s="55">
        <f>'Upload Sheet Pull'!K76</f>
        <v>0</v>
      </c>
      <c r="J74" s="55">
        <f>'Upload Sheet Pull'!L76</f>
        <v>0</v>
      </c>
      <c r="K74" s="55">
        <f>'Upload Sheet Pull'!M76</f>
        <v>0</v>
      </c>
      <c r="L74" s="55">
        <f>'Upload Sheet Pull'!N76</f>
        <v>0</v>
      </c>
      <c r="M74" s="55">
        <f>'Upload Sheet Pull'!O76</f>
        <v>0</v>
      </c>
      <c r="N74" s="55">
        <f>'Upload Sheet Pull'!P76</f>
        <v>0</v>
      </c>
      <c r="O74" s="55">
        <f>'Upload Sheet Pull'!Q76</f>
        <v>0</v>
      </c>
      <c r="P74" s="55">
        <f>'Upload Sheet Pull'!R76</f>
        <v>0</v>
      </c>
      <c r="Q74" s="55">
        <f>'Upload Sheet Pull'!S76</f>
        <v>0</v>
      </c>
      <c r="R74" s="55">
        <f>'Upload Sheet Pull'!T76</f>
        <v>0</v>
      </c>
      <c r="S74" s="55">
        <f>'Upload Sheet Pull'!U76</f>
        <v>0</v>
      </c>
      <c r="T74" s="55">
        <f t="shared" si="2"/>
        <v>0</v>
      </c>
    </row>
    <row r="75" spans="1:20" x14ac:dyDescent="0.2">
      <c r="A75" s="46" t="str">
        <f>'Upload Sheet Pull'!A77</f>
        <v>Budget</v>
      </c>
      <c r="B75" s="46" t="str">
        <f>'Upload Sheet Pull'!B77</f>
        <v/>
      </c>
      <c r="C75" s="46">
        <f>'Upload Sheet Pull'!C77</f>
        <v>500</v>
      </c>
      <c r="D75" s="46" t="str">
        <f>'Upload Sheet Pull'!D77</f>
        <v>035</v>
      </c>
      <c r="F75" s="46" t="str">
        <f>IF('Upload Sheet Pull'!E77="","",'Upload Sheet Pull'!E77)</f>
        <v/>
      </c>
      <c r="H75" s="55">
        <f>'Upload Sheet Pull'!J77</f>
        <v>0</v>
      </c>
      <c r="I75" s="55">
        <f>'Upload Sheet Pull'!K77</f>
        <v>0</v>
      </c>
      <c r="J75" s="55">
        <f>'Upload Sheet Pull'!L77</f>
        <v>0</v>
      </c>
      <c r="K75" s="55">
        <f>'Upload Sheet Pull'!M77</f>
        <v>0</v>
      </c>
      <c r="L75" s="55">
        <f>'Upload Sheet Pull'!N77</f>
        <v>0</v>
      </c>
      <c r="M75" s="55">
        <f>'Upload Sheet Pull'!O77</f>
        <v>0</v>
      </c>
      <c r="N75" s="55">
        <f>'Upload Sheet Pull'!P77</f>
        <v>0</v>
      </c>
      <c r="O75" s="55">
        <f>'Upload Sheet Pull'!Q77</f>
        <v>0</v>
      </c>
      <c r="P75" s="55">
        <f>'Upload Sheet Pull'!R77</f>
        <v>0</v>
      </c>
      <c r="Q75" s="55">
        <f>'Upload Sheet Pull'!S77</f>
        <v>0</v>
      </c>
      <c r="R75" s="55">
        <f>'Upload Sheet Pull'!T77</f>
        <v>0</v>
      </c>
      <c r="S75" s="55">
        <f>'Upload Sheet Pull'!U77</f>
        <v>0</v>
      </c>
      <c r="T75" s="55">
        <f t="shared" si="2"/>
        <v>0</v>
      </c>
    </row>
    <row r="76" spans="1:20" x14ac:dyDescent="0.2">
      <c r="A76" s="46" t="str">
        <f>'Upload Sheet Pull'!A78</f>
        <v>Budget</v>
      </c>
      <c r="B76" s="46" t="str">
        <f>'Upload Sheet Pull'!B78</f>
        <v>7006-000000</v>
      </c>
      <c r="C76" s="46">
        <f>'Upload Sheet Pull'!C78</f>
        <v>570</v>
      </c>
      <c r="D76" s="46" t="str">
        <f>'Upload Sheet Pull'!D78</f>
        <v>035</v>
      </c>
      <c r="F76" s="46" t="str">
        <f>IF('Upload Sheet Pull'!E78="","",'Upload Sheet Pull'!E78)</f>
        <v/>
      </c>
      <c r="H76" s="55">
        <f>'Upload Sheet Pull'!J78</f>
        <v>0</v>
      </c>
      <c r="I76" s="55">
        <f>'Upload Sheet Pull'!K78</f>
        <v>0</v>
      </c>
      <c r="J76" s="55">
        <f>'Upload Sheet Pull'!L78</f>
        <v>0</v>
      </c>
      <c r="K76" s="55">
        <f>'Upload Sheet Pull'!M78</f>
        <v>0</v>
      </c>
      <c r="L76" s="55">
        <f>'Upload Sheet Pull'!N78</f>
        <v>0</v>
      </c>
      <c r="M76" s="55">
        <f>'Upload Sheet Pull'!O78</f>
        <v>0</v>
      </c>
      <c r="N76" s="55">
        <f>'Upload Sheet Pull'!P78</f>
        <v>0</v>
      </c>
      <c r="O76" s="55">
        <f>'Upload Sheet Pull'!Q78</f>
        <v>0</v>
      </c>
      <c r="P76" s="55">
        <f>'Upload Sheet Pull'!R78</f>
        <v>0</v>
      </c>
      <c r="Q76" s="55">
        <f>'Upload Sheet Pull'!S78</f>
        <v>0</v>
      </c>
      <c r="R76" s="55">
        <f>'Upload Sheet Pull'!T78</f>
        <v>0</v>
      </c>
      <c r="S76" s="55">
        <f>'Upload Sheet Pull'!U78</f>
        <v>0</v>
      </c>
      <c r="T76" s="55">
        <f t="shared" si="2"/>
        <v>0</v>
      </c>
    </row>
    <row r="77" spans="1:20" x14ac:dyDescent="0.2">
      <c r="A77" s="46" t="str">
        <f>'Upload Sheet Pull'!A79</f>
        <v>Budget</v>
      </c>
      <c r="B77" s="46" t="str">
        <f>'Upload Sheet Pull'!B79</f>
        <v>7008-000000</v>
      </c>
      <c r="C77" s="46">
        <f>'Upload Sheet Pull'!C79</f>
        <v>570</v>
      </c>
      <c r="D77" s="46" t="str">
        <f>'Upload Sheet Pull'!D79</f>
        <v>035</v>
      </c>
      <c r="F77" s="46" t="str">
        <f>IF('Upload Sheet Pull'!E79="","",'Upload Sheet Pull'!E79)</f>
        <v/>
      </c>
      <c r="H77" s="55">
        <f>'Upload Sheet Pull'!J79</f>
        <v>0</v>
      </c>
      <c r="I77" s="55">
        <f>'Upload Sheet Pull'!K79</f>
        <v>0</v>
      </c>
      <c r="J77" s="55">
        <f>'Upload Sheet Pull'!L79</f>
        <v>0</v>
      </c>
      <c r="K77" s="55">
        <f>'Upload Sheet Pull'!M79</f>
        <v>0</v>
      </c>
      <c r="L77" s="55">
        <f>'Upload Sheet Pull'!N79</f>
        <v>0</v>
      </c>
      <c r="M77" s="55">
        <f>'Upload Sheet Pull'!O79</f>
        <v>0</v>
      </c>
      <c r="N77" s="55">
        <f>'Upload Sheet Pull'!P79</f>
        <v>0</v>
      </c>
      <c r="O77" s="55">
        <f>'Upload Sheet Pull'!Q79</f>
        <v>0</v>
      </c>
      <c r="P77" s="55">
        <f>'Upload Sheet Pull'!R79</f>
        <v>0</v>
      </c>
      <c r="Q77" s="55">
        <f>'Upload Sheet Pull'!S79</f>
        <v>0</v>
      </c>
      <c r="R77" s="55">
        <f>'Upload Sheet Pull'!T79</f>
        <v>0</v>
      </c>
      <c r="S77" s="55">
        <f>'Upload Sheet Pull'!U79</f>
        <v>0</v>
      </c>
      <c r="T77" s="55">
        <f t="shared" si="2"/>
        <v>0</v>
      </c>
    </row>
    <row r="78" spans="1:20" x14ac:dyDescent="0.2">
      <c r="A78" s="46" t="str">
        <f>'Upload Sheet Pull'!A80</f>
        <v>Budget</v>
      </c>
      <c r="B78" s="46" t="str">
        <f>'Upload Sheet Pull'!B80</f>
        <v>7010-000000</v>
      </c>
      <c r="C78" s="46">
        <f>'Upload Sheet Pull'!C80</f>
        <v>570</v>
      </c>
      <c r="D78" s="46" t="str">
        <f>'Upload Sheet Pull'!D80</f>
        <v>035</v>
      </c>
      <c r="F78" s="46" t="str">
        <f>IF('Upload Sheet Pull'!E80="","",'Upload Sheet Pull'!E80)</f>
        <v/>
      </c>
      <c r="H78" s="55">
        <f>'Upload Sheet Pull'!J80</f>
        <v>0</v>
      </c>
      <c r="I78" s="55">
        <f>'Upload Sheet Pull'!K80</f>
        <v>0</v>
      </c>
      <c r="J78" s="55">
        <f>'Upload Sheet Pull'!L80</f>
        <v>0</v>
      </c>
      <c r="K78" s="55">
        <f>'Upload Sheet Pull'!M80</f>
        <v>0</v>
      </c>
      <c r="L78" s="55">
        <f>'Upload Sheet Pull'!N80</f>
        <v>0</v>
      </c>
      <c r="M78" s="55">
        <f>'Upload Sheet Pull'!O80</f>
        <v>0</v>
      </c>
      <c r="N78" s="55">
        <f>'Upload Sheet Pull'!P80</f>
        <v>0</v>
      </c>
      <c r="O78" s="55">
        <f>'Upload Sheet Pull'!Q80</f>
        <v>0</v>
      </c>
      <c r="P78" s="55">
        <f>'Upload Sheet Pull'!R80</f>
        <v>0</v>
      </c>
      <c r="Q78" s="55">
        <f>'Upload Sheet Pull'!S80</f>
        <v>0</v>
      </c>
      <c r="R78" s="55">
        <f>'Upload Sheet Pull'!T80</f>
        <v>0</v>
      </c>
      <c r="S78" s="55">
        <f>'Upload Sheet Pull'!U80</f>
        <v>0</v>
      </c>
      <c r="T78" s="55">
        <f t="shared" si="2"/>
        <v>0</v>
      </c>
    </row>
    <row r="79" spans="1:20" x14ac:dyDescent="0.2">
      <c r="A79" s="46" t="str">
        <f>'Upload Sheet Pull'!A81</f>
        <v>Budget</v>
      </c>
      <c r="B79" s="46" t="str">
        <f>'Upload Sheet Pull'!B81</f>
        <v>7012-000000</v>
      </c>
      <c r="C79" s="46">
        <f>'Upload Sheet Pull'!C81</f>
        <v>570</v>
      </c>
      <c r="D79" s="46" t="str">
        <f>'Upload Sheet Pull'!D81</f>
        <v>035</v>
      </c>
      <c r="F79" s="46" t="str">
        <f>IF('Upload Sheet Pull'!E81="","",'Upload Sheet Pull'!E81)</f>
        <v/>
      </c>
      <c r="H79" s="55">
        <f>'Upload Sheet Pull'!J81</f>
        <v>0</v>
      </c>
      <c r="I79" s="55">
        <f>'Upload Sheet Pull'!K81</f>
        <v>0</v>
      </c>
      <c r="J79" s="55">
        <f>'Upload Sheet Pull'!L81</f>
        <v>0</v>
      </c>
      <c r="K79" s="55">
        <f>'Upload Sheet Pull'!M81</f>
        <v>0</v>
      </c>
      <c r="L79" s="55">
        <f>'Upload Sheet Pull'!N81</f>
        <v>0</v>
      </c>
      <c r="M79" s="55">
        <f>'Upload Sheet Pull'!O81</f>
        <v>0</v>
      </c>
      <c r="N79" s="55">
        <f>'Upload Sheet Pull'!P81</f>
        <v>0</v>
      </c>
      <c r="O79" s="55">
        <f>'Upload Sheet Pull'!Q81</f>
        <v>0</v>
      </c>
      <c r="P79" s="55">
        <f>'Upload Sheet Pull'!R81</f>
        <v>0</v>
      </c>
      <c r="Q79" s="55">
        <f>'Upload Sheet Pull'!S81</f>
        <v>0</v>
      </c>
      <c r="R79" s="55">
        <f>'Upload Sheet Pull'!T81</f>
        <v>0</v>
      </c>
      <c r="S79" s="55">
        <f>'Upload Sheet Pull'!U81</f>
        <v>0</v>
      </c>
      <c r="T79" s="55">
        <f t="shared" si="2"/>
        <v>0</v>
      </c>
    </row>
    <row r="80" spans="1:20" x14ac:dyDescent="0.2">
      <c r="A80" s="46" t="str">
        <f>'Upload Sheet Pull'!A82</f>
        <v>Budget</v>
      </c>
      <c r="B80" s="46" t="str">
        <f>'Upload Sheet Pull'!B82</f>
        <v>7036-000000</v>
      </c>
      <c r="C80" s="46">
        <f>'Upload Sheet Pull'!C82</f>
        <v>570</v>
      </c>
      <c r="D80" s="46" t="str">
        <f>'Upload Sheet Pull'!D82</f>
        <v>035</v>
      </c>
      <c r="F80" s="46" t="str">
        <f>IF('Upload Sheet Pull'!E82="","",'Upload Sheet Pull'!E82)</f>
        <v/>
      </c>
      <c r="H80" s="55">
        <f>'Upload Sheet Pull'!J82</f>
        <v>0</v>
      </c>
      <c r="I80" s="55">
        <f>'Upload Sheet Pull'!K82</f>
        <v>0</v>
      </c>
      <c r="J80" s="55">
        <f>'Upload Sheet Pull'!L82</f>
        <v>0</v>
      </c>
      <c r="K80" s="55">
        <f>'Upload Sheet Pull'!M82</f>
        <v>0</v>
      </c>
      <c r="L80" s="55">
        <f>'Upload Sheet Pull'!N82</f>
        <v>0</v>
      </c>
      <c r="M80" s="55">
        <f>'Upload Sheet Pull'!O82</f>
        <v>0</v>
      </c>
      <c r="N80" s="55">
        <f>'Upload Sheet Pull'!P82</f>
        <v>0</v>
      </c>
      <c r="O80" s="55">
        <f>'Upload Sheet Pull'!Q82</f>
        <v>0</v>
      </c>
      <c r="P80" s="55">
        <f>'Upload Sheet Pull'!R82</f>
        <v>0</v>
      </c>
      <c r="Q80" s="55">
        <f>'Upload Sheet Pull'!S82</f>
        <v>0</v>
      </c>
      <c r="R80" s="55">
        <f>'Upload Sheet Pull'!T82</f>
        <v>0</v>
      </c>
      <c r="S80" s="55">
        <f>'Upload Sheet Pull'!U82</f>
        <v>0</v>
      </c>
      <c r="T80" s="55">
        <f t="shared" si="2"/>
        <v>0</v>
      </c>
    </row>
    <row r="81" spans="1:20" x14ac:dyDescent="0.2">
      <c r="A81" s="46" t="str">
        <f>'Upload Sheet Pull'!A83</f>
        <v>Budget</v>
      </c>
      <c r="B81" s="46" t="str">
        <f>'Upload Sheet Pull'!B83</f>
        <v>7044-000000</v>
      </c>
      <c r="C81" s="46">
        <f>'Upload Sheet Pull'!C83</f>
        <v>570</v>
      </c>
      <c r="D81" s="46" t="str">
        <f>'Upload Sheet Pull'!D83</f>
        <v>035</v>
      </c>
      <c r="F81" s="46" t="str">
        <f>IF('Upload Sheet Pull'!E83="","",'Upload Sheet Pull'!E83)</f>
        <v/>
      </c>
      <c r="H81" s="55">
        <f>'Upload Sheet Pull'!J83</f>
        <v>0</v>
      </c>
      <c r="I81" s="55">
        <f>'Upload Sheet Pull'!K83</f>
        <v>0</v>
      </c>
      <c r="J81" s="55">
        <f>'Upload Sheet Pull'!L83</f>
        <v>0</v>
      </c>
      <c r="K81" s="55">
        <f>'Upload Sheet Pull'!M83</f>
        <v>150</v>
      </c>
      <c r="L81" s="55">
        <f>'Upload Sheet Pull'!N83</f>
        <v>0</v>
      </c>
      <c r="M81" s="55">
        <f>'Upload Sheet Pull'!O83</f>
        <v>0</v>
      </c>
      <c r="N81" s="55">
        <f>'Upload Sheet Pull'!P83</f>
        <v>0</v>
      </c>
      <c r="O81" s="55">
        <f>'Upload Sheet Pull'!Q83</f>
        <v>0</v>
      </c>
      <c r="P81" s="55">
        <f>'Upload Sheet Pull'!R83</f>
        <v>0</v>
      </c>
      <c r="Q81" s="55">
        <f>'Upload Sheet Pull'!S83</f>
        <v>0</v>
      </c>
      <c r="R81" s="55">
        <f>'Upload Sheet Pull'!T83</f>
        <v>0</v>
      </c>
      <c r="S81" s="55">
        <f>'Upload Sheet Pull'!U83</f>
        <v>0</v>
      </c>
      <c r="T81" s="55">
        <f t="shared" si="2"/>
        <v>150</v>
      </c>
    </row>
    <row r="82" spans="1:20" x14ac:dyDescent="0.2">
      <c r="A82" s="46" t="str">
        <f>'Upload Sheet Pull'!A84</f>
        <v>Budget</v>
      </c>
      <c r="B82" s="46" t="str">
        <f>'Upload Sheet Pull'!B84</f>
        <v>7082-000000</v>
      </c>
      <c r="C82" s="46">
        <f>'Upload Sheet Pull'!C84</f>
        <v>570</v>
      </c>
      <c r="D82" s="46" t="str">
        <f>'Upload Sheet Pull'!D84</f>
        <v>035</v>
      </c>
      <c r="F82" s="46" t="str">
        <f>IF('Upload Sheet Pull'!E84="","",'Upload Sheet Pull'!E84)</f>
        <v/>
      </c>
      <c r="H82" s="55">
        <f>'Upload Sheet Pull'!J84</f>
        <v>0</v>
      </c>
      <c r="I82" s="55">
        <f>'Upload Sheet Pull'!K84</f>
        <v>0</v>
      </c>
      <c r="J82" s="55">
        <f>'Upload Sheet Pull'!L84</f>
        <v>0</v>
      </c>
      <c r="K82" s="55">
        <f>'Upload Sheet Pull'!M84</f>
        <v>1550</v>
      </c>
      <c r="L82" s="55">
        <f>'Upload Sheet Pull'!N84</f>
        <v>725</v>
      </c>
      <c r="M82" s="55">
        <f>'Upload Sheet Pull'!O84</f>
        <v>0</v>
      </c>
      <c r="N82" s="55">
        <f>'Upload Sheet Pull'!P84</f>
        <v>750</v>
      </c>
      <c r="O82" s="55">
        <f>'Upload Sheet Pull'!Q84</f>
        <v>0</v>
      </c>
      <c r="P82" s="55">
        <f>'Upload Sheet Pull'!R84</f>
        <v>0</v>
      </c>
      <c r="Q82" s="55">
        <f>'Upload Sheet Pull'!S84</f>
        <v>0</v>
      </c>
      <c r="R82" s="55">
        <f>'Upload Sheet Pull'!T84</f>
        <v>0</v>
      </c>
      <c r="S82" s="55">
        <f>'Upload Sheet Pull'!U84</f>
        <v>0</v>
      </c>
      <c r="T82" s="55">
        <f t="shared" si="2"/>
        <v>3025</v>
      </c>
    </row>
    <row r="83" spans="1:20" x14ac:dyDescent="0.2">
      <c r="A83" s="46" t="str">
        <f>'Upload Sheet Pull'!A85</f>
        <v>Budget</v>
      </c>
      <c r="B83" s="46" t="str">
        <f>'Upload Sheet Pull'!B85</f>
        <v/>
      </c>
      <c r="C83" s="46">
        <f>'Upload Sheet Pull'!C85</f>
        <v>570</v>
      </c>
      <c r="D83" s="46" t="str">
        <f>'Upload Sheet Pull'!D85</f>
        <v>035</v>
      </c>
      <c r="F83" s="46" t="str">
        <f>IF('Upload Sheet Pull'!E85="","",'Upload Sheet Pull'!E85)</f>
        <v/>
      </c>
      <c r="H83" s="55">
        <f>'Upload Sheet Pull'!J85</f>
        <v>0</v>
      </c>
      <c r="I83" s="55">
        <f>'Upload Sheet Pull'!K85</f>
        <v>0</v>
      </c>
      <c r="J83" s="55">
        <f>'Upload Sheet Pull'!L85</f>
        <v>0</v>
      </c>
      <c r="K83" s="55">
        <f>'Upload Sheet Pull'!M85</f>
        <v>0</v>
      </c>
      <c r="L83" s="55">
        <f>'Upload Sheet Pull'!N85</f>
        <v>0</v>
      </c>
      <c r="M83" s="55">
        <f>'Upload Sheet Pull'!O85</f>
        <v>0</v>
      </c>
      <c r="N83" s="55">
        <f>'Upload Sheet Pull'!P85</f>
        <v>0</v>
      </c>
      <c r="O83" s="55">
        <f>'Upload Sheet Pull'!Q85</f>
        <v>0</v>
      </c>
      <c r="P83" s="55">
        <f>'Upload Sheet Pull'!R85</f>
        <v>0</v>
      </c>
      <c r="Q83" s="55">
        <f>'Upload Sheet Pull'!S85</f>
        <v>0</v>
      </c>
      <c r="R83" s="55">
        <f>'Upload Sheet Pull'!T85</f>
        <v>0</v>
      </c>
      <c r="S83" s="55">
        <f>'Upload Sheet Pull'!U85</f>
        <v>0</v>
      </c>
      <c r="T83" s="55">
        <f t="shared" si="2"/>
        <v>0</v>
      </c>
    </row>
    <row r="84" spans="1:20" x14ac:dyDescent="0.2">
      <c r="A84" s="46" t="str">
        <f>'Upload Sheet Pull'!A86</f>
        <v>Budget</v>
      </c>
      <c r="B84" s="46" t="str">
        <f>'Upload Sheet Pull'!B86</f>
        <v/>
      </c>
      <c r="C84" s="46">
        <f>'Upload Sheet Pull'!C86</f>
        <v>570</v>
      </c>
      <c r="D84" s="46" t="str">
        <f>'Upload Sheet Pull'!D86</f>
        <v>035</v>
      </c>
      <c r="F84" s="46" t="str">
        <f>IF('Upload Sheet Pull'!E86="","",'Upload Sheet Pull'!E86)</f>
        <v/>
      </c>
      <c r="H84" s="55">
        <f>'Upload Sheet Pull'!J86</f>
        <v>0</v>
      </c>
      <c r="I84" s="55">
        <f>'Upload Sheet Pull'!K86</f>
        <v>0</v>
      </c>
      <c r="J84" s="55">
        <f>'Upload Sheet Pull'!L86</f>
        <v>0</v>
      </c>
      <c r="K84" s="55">
        <f>'Upload Sheet Pull'!M86</f>
        <v>0</v>
      </c>
      <c r="L84" s="55">
        <f>'Upload Sheet Pull'!N86</f>
        <v>0</v>
      </c>
      <c r="M84" s="55">
        <f>'Upload Sheet Pull'!O86</f>
        <v>0</v>
      </c>
      <c r="N84" s="55">
        <f>'Upload Sheet Pull'!P86</f>
        <v>0</v>
      </c>
      <c r="O84" s="55">
        <f>'Upload Sheet Pull'!Q86</f>
        <v>0</v>
      </c>
      <c r="P84" s="55">
        <f>'Upload Sheet Pull'!R86</f>
        <v>0</v>
      </c>
      <c r="Q84" s="55">
        <f>'Upload Sheet Pull'!S86</f>
        <v>0</v>
      </c>
      <c r="R84" s="55">
        <f>'Upload Sheet Pull'!T86</f>
        <v>0</v>
      </c>
      <c r="S84" s="55">
        <f>'Upload Sheet Pull'!U86</f>
        <v>0</v>
      </c>
      <c r="T84" s="55">
        <f t="shared" si="2"/>
        <v>0</v>
      </c>
    </row>
    <row r="85" spans="1:20" x14ac:dyDescent="0.2">
      <c r="A85" s="46" t="str">
        <f>'Upload Sheet Pull'!A87</f>
        <v>Budget</v>
      </c>
      <c r="B85" s="46" t="str">
        <f>'Upload Sheet Pull'!B87</f>
        <v/>
      </c>
      <c r="C85" s="46">
        <f>'Upload Sheet Pull'!C87</f>
        <v>570</v>
      </c>
      <c r="D85" s="46" t="str">
        <f>'Upload Sheet Pull'!D87</f>
        <v>035</v>
      </c>
      <c r="F85" s="46" t="str">
        <f>IF('Upload Sheet Pull'!E87="","",'Upload Sheet Pull'!E87)</f>
        <v/>
      </c>
      <c r="H85" s="55">
        <f>'Upload Sheet Pull'!J87</f>
        <v>0</v>
      </c>
      <c r="I85" s="55">
        <f>'Upload Sheet Pull'!K87</f>
        <v>0</v>
      </c>
      <c r="J85" s="55">
        <f>'Upload Sheet Pull'!L87</f>
        <v>0</v>
      </c>
      <c r="K85" s="55">
        <f>'Upload Sheet Pull'!M87</f>
        <v>0</v>
      </c>
      <c r="L85" s="55">
        <f>'Upload Sheet Pull'!N87</f>
        <v>0</v>
      </c>
      <c r="M85" s="55">
        <f>'Upload Sheet Pull'!O87</f>
        <v>0</v>
      </c>
      <c r="N85" s="55">
        <f>'Upload Sheet Pull'!P87</f>
        <v>0</v>
      </c>
      <c r="O85" s="55">
        <f>'Upload Sheet Pull'!Q87</f>
        <v>0</v>
      </c>
      <c r="P85" s="55">
        <f>'Upload Sheet Pull'!R87</f>
        <v>0</v>
      </c>
      <c r="Q85" s="55">
        <f>'Upload Sheet Pull'!S87</f>
        <v>0</v>
      </c>
      <c r="R85" s="55">
        <f>'Upload Sheet Pull'!T87</f>
        <v>0</v>
      </c>
      <c r="S85" s="55">
        <f>'Upload Sheet Pull'!U87</f>
        <v>0</v>
      </c>
      <c r="T85" s="55">
        <f t="shared" si="2"/>
        <v>0</v>
      </c>
    </row>
    <row r="86" spans="1:20" x14ac:dyDescent="0.2">
      <c r="A86" s="46" t="str">
        <f>'Upload Sheet Pull'!A88</f>
        <v>Budget</v>
      </c>
      <c r="B86" s="46" t="str">
        <f>'Upload Sheet Pull'!B88</f>
        <v>7006-000000</v>
      </c>
      <c r="C86" s="46">
        <f>'Upload Sheet Pull'!C88</f>
        <v>571</v>
      </c>
      <c r="D86" s="46" t="str">
        <f>'Upload Sheet Pull'!D88</f>
        <v>035</v>
      </c>
      <c r="F86" s="46" t="str">
        <f>IF('Upload Sheet Pull'!E88="","",'Upload Sheet Pull'!E88)</f>
        <v/>
      </c>
      <c r="H86" s="55">
        <f>'Upload Sheet Pull'!J88</f>
        <v>0</v>
      </c>
      <c r="I86" s="55">
        <f>'Upload Sheet Pull'!K88</f>
        <v>0</v>
      </c>
      <c r="J86" s="55">
        <f>'Upload Sheet Pull'!L88</f>
        <v>0</v>
      </c>
      <c r="K86" s="55">
        <f>'Upload Sheet Pull'!M88</f>
        <v>0</v>
      </c>
      <c r="L86" s="55">
        <f>'Upload Sheet Pull'!N88</f>
        <v>0</v>
      </c>
      <c r="M86" s="55">
        <f>'Upload Sheet Pull'!O88</f>
        <v>0</v>
      </c>
      <c r="N86" s="55">
        <f>'Upload Sheet Pull'!P88</f>
        <v>0</v>
      </c>
      <c r="O86" s="55">
        <f>'Upload Sheet Pull'!Q88</f>
        <v>0</v>
      </c>
      <c r="P86" s="55">
        <f>'Upload Sheet Pull'!R88</f>
        <v>0</v>
      </c>
      <c r="Q86" s="55">
        <f>'Upload Sheet Pull'!S88</f>
        <v>0</v>
      </c>
      <c r="R86" s="55">
        <f>'Upload Sheet Pull'!T88</f>
        <v>0</v>
      </c>
      <c r="S86" s="55">
        <f>'Upload Sheet Pull'!U88</f>
        <v>0</v>
      </c>
      <c r="T86" s="55">
        <f t="shared" si="2"/>
        <v>0</v>
      </c>
    </row>
    <row r="87" spans="1:20" x14ac:dyDescent="0.2">
      <c r="A87" s="46" t="str">
        <f>'Upload Sheet Pull'!A89</f>
        <v>Budget</v>
      </c>
      <c r="B87" s="46" t="str">
        <f>'Upload Sheet Pull'!B89</f>
        <v>7008-000000</v>
      </c>
      <c r="C87" s="46">
        <f>'Upload Sheet Pull'!C89</f>
        <v>571</v>
      </c>
      <c r="D87" s="46" t="str">
        <f>'Upload Sheet Pull'!D89</f>
        <v>035</v>
      </c>
      <c r="F87" s="46" t="str">
        <f>IF('Upload Sheet Pull'!E89="","",'Upload Sheet Pull'!E89)</f>
        <v/>
      </c>
      <c r="H87" s="55">
        <f>'Upload Sheet Pull'!J89</f>
        <v>0</v>
      </c>
      <c r="I87" s="55">
        <f>'Upload Sheet Pull'!K89</f>
        <v>0</v>
      </c>
      <c r="J87" s="55">
        <f>'Upload Sheet Pull'!L89</f>
        <v>0</v>
      </c>
      <c r="K87" s="55">
        <f>'Upload Sheet Pull'!M89</f>
        <v>0</v>
      </c>
      <c r="L87" s="55">
        <f>'Upload Sheet Pull'!N89</f>
        <v>0</v>
      </c>
      <c r="M87" s="55">
        <f>'Upload Sheet Pull'!O89</f>
        <v>0</v>
      </c>
      <c r="N87" s="55">
        <f>'Upload Sheet Pull'!P89</f>
        <v>0</v>
      </c>
      <c r="O87" s="55">
        <f>'Upload Sheet Pull'!Q89</f>
        <v>0</v>
      </c>
      <c r="P87" s="55">
        <f>'Upload Sheet Pull'!R89</f>
        <v>0</v>
      </c>
      <c r="Q87" s="55">
        <f>'Upload Sheet Pull'!S89</f>
        <v>0</v>
      </c>
      <c r="R87" s="55">
        <f>'Upload Sheet Pull'!T89</f>
        <v>0</v>
      </c>
      <c r="S87" s="55">
        <f>'Upload Sheet Pull'!U89</f>
        <v>0</v>
      </c>
      <c r="T87" s="55">
        <f t="shared" si="2"/>
        <v>0</v>
      </c>
    </row>
    <row r="88" spans="1:20" x14ac:dyDescent="0.2">
      <c r="A88" s="46" t="str">
        <f>'Upload Sheet Pull'!A90</f>
        <v>Budget</v>
      </c>
      <c r="B88" s="46" t="str">
        <f>'Upload Sheet Pull'!B90</f>
        <v>7010-000000</v>
      </c>
      <c r="C88" s="46">
        <f>'Upload Sheet Pull'!C90</f>
        <v>571</v>
      </c>
      <c r="D88" s="46" t="str">
        <f>'Upload Sheet Pull'!D90</f>
        <v>035</v>
      </c>
      <c r="F88" s="46" t="str">
        <f>IF('Upload Sheet Pull'!E90="","",'Upload Sheet Pull'!E90)</f>
        <v/>
      </c>
      <c r="H88" s="55">
        <f>'Upload Sheet Pull'!J90</f>
        <v>0</v>
      </c>
      <c r="I88" s="55">
        <f>'Upload Sheet Pull'!K90</f>
        <v>0</v>
      </c>
      <c r="J88" s="55">
        <f>'Upload Sheet Pull'!L90</f>
        <v>0</v>
      </c>
      <c r="K88" s="55">
        <f>'Upload Sheet Pull'!M90</f>
        <v>0</v>
      </c>
      <c r="L88" s="55">
        <f>'Upload Sheet Pull'!N90</f>
        <v>0</v>
      </c>
      <c r="M88" s="55">
        <f>'Upload Sheet Pull'!O90</f>
        <v>0</v>
      </c>
      <c r="N88" s="55">
        <f>'Upload Sheet Pull'!P90</f>
        <v>0</v>
      </c>
      <c r="O88" s="55">
        <f>'Upload Sheet Pull'!Q90</f>
        <v>0</v>
      </c>
      <c r="P88" s="55">
        <f>'Upload Sheet Pull'!R90</f>
        <v>0</v>
      </c>
      <c r="Q88" s="55">
        <f>'Upload Sheet Pull'!S90</f>
        <v>0</v>
      </c>
      <c r="R88" s="55">
        <f>'Upload Sheet Pull'!T90</f>
        <v>0</v>
      </c>
      <c r="S88" s="55">
        <f>'Upload Sheet Pull'!U90</f>
        <v>0</v>
      </c>
      <c r="T88" s="55">
        <f t="shared" si="2"/>
        <v>0</v>
      </c>
    </row>
    <row r="89" spans="1:20" x14ac:dyDescent="0.2">
      <c r="A89" s="46" t="str">
        <f>'Upload Sheet Pull'!A91</f>
        <v>Budget</v>
      </c>
      <c r="B89" s="46" t="str">
        <f>'Upload Sheet Pull'!B91</f>
        <v>7012-000000</v>
      </c>
      <c r="C89" s="46">
        <f>'Upload Sheet Pull'!C91</f>
        <v>571</v>
      </c>
      <c r="D89" s="46" t="str">
        <f>'Upload Sheet Pull'!D91</f>
        <v>035</v>
      </c>
      <c r="F89" s="46" t="str">
        <f>IF('Upload Sheet Pull'!E91="","",'Upload Sheet Pull'!E91)</f>
        <v/>
      </c>
      <c r="H89" s="55">
        <f>'Upload Sheet Pull'!J91</f>
        <v>0</v>
      </c>
      <c r="I89" s="55">
        <f>'Upload Sheet Pull'!K91</f>
        <v>0</v>
      </c>
      <c r="J89" s="55">
        <f>'Upload Sheet Pull'!L91</f>
        <v>0</v>
      </c>
      <c r="K89" s="55">
        <f>'Upload Sheet Pull'!M91</f>
        <v>0</v>
      </c>
      <c r="L89" s="55">
        <f>'Upload Sheet Pull'!N91</f>
        <v>0</v>
      </c>
      <c r="M89" s="55">
        <f>'Upload Sheet Pull'!O91</f>
        <v>0</v>
      </c>
      <c r="N89" s="55">
        <f>'Upload Sheet Pull'!P91</f>
        <v>0</v>
      </c>
      <c r="O89" s="55">
        <f>'Upload Sheet Pull'!Q91</f>
        <v>0</v>
      </c>
      <c r="P89" s="55">
        <f>'Upload Sheet Pull'!R91</f>
        <v>0</v>
      </c>
      <c r="Q89" s="55">
        <f>'Upload Sheet Pull'!S91</f>
        <v>0</v>
      </c>
      <c r="R89" s="55">
        <f>'Upload Sheet Pull'!T91</f>
        <v>0</v>
      </c>
      <c r="S89" s="55">
        <f>'Upload Sheet Pull'!U91</f>
        <v>0</v>
      </c>
      <c r="T89" s="55">
        <f t="shared" si="2"/>
        <v>0</v>
      </c>
    </row>
    <row r="90" spans="1:20" x14ac:dyDescent="0.2">
      <c r="A90" s="46" t="str">
        <f>'Upload Sheet Pull'!A92</f>
        <v>Budget</v>
      </c>
      <c r="B90" s="46" t="str">
        <f>'Upload Sheet Pull'!B92</f>
        <v>7036-000000</v>
      </c>
      <c r="C90" s="46">
        <f>'Upload Sheet Pull'!C92</f>
        <v>571</v>
      </c>
      <c r="D90" s="46" t="str">
        <f>'Upload Sheet Pull'!D92</f>
        <v>035</v>
      </c>
      <c r="F90" s="46" t="str">
        <f>IF('Upload Sheet Pull'!E92="","",'Upload Sheet Pull'!E92)</f>
        <v/>
      </c>
      <c r="H90" s="55">
        <f>'Upload Sheet Pull'!J92</f>
        <v>0</v>
      </c>
      <c r="I90" s="55">
        <f>'Upload Sheet Pull'!K92</f>
        <v>0</v>
      </c>
      <c r="J90" s="55">
        <f>'Upload Sheet Pull'!L92</f>
        <v>0</v>
      </c>
      <c r="K90" s="55">
        <f>'Upload Sheet Pull'!M92</f>
        <v>0</v>
      </c>
      <c r="L90" s="55">
        <f>'Upload Sheet Pull'!N92</f>
        <v>0</v>
      </c>
      <c r="M90" s="55">
        <f>'Upload Sheet Pull'!O92</f>
        <v>0</v>
      </c>
      <c r="N90" s="55">
        <f>'Upload Sheet Pull'!P92</f>
        <v>0</v>
      </c>
      <c r="O90" s="55">
        <f>'Upload Sheet Pull'!Q92</f>
        <v>0</v>
      </c>
      <c r="P90" s="55">
        <f>'Upload Sheet Pull'!R92</f>
        <v>0</v>
      </c>
      <c r="Q90" s="55">
        <f>'Upload Sheet Pull'!S92</f>
        <v>0</v>
      </c>
      <c r="R90" s="55">
        <f>'Upload Sheet Pull'!T92</f>
        <v>0</v>
      </c>
      <c r="S90" s="55">
        <f>'Upload Sheet Pull'!U92</f>
        <v>0</v>
      </c>
      <c r="T90" s="55">
        <f t="shared" si="2"/>
        <v>0</v>
      </c>
    </row>
    <row r="91" spans="1:20" x14ac:dyDescent="0.2">
      <c r="A91" s="46" t="str">
        <f>'Upload Sheet Pull'!A93</f>
        <v>Budget</v>
      </c>
      <c r="B91" s="46" t="str">
        <f>'Upload Sheet Pull'!B93</f>
        <v>7044-000000</v>
      </c>
      <c r="C91" s="46">
        <f>'Upload Sheet Pull'!C93</f>
        <v>571</v>
      </c>
      <c r="D91" s="46" t="str">
        <f>'Upload Sheet Pull'!D93</f>
        <v>035</v>
      </c>
      <c r="F91" s="46" t="str">
        <f>IF('Upload Sheet Pull'!E93="","",'Upload Sheet Pull'!E93)</f>
        <v/>
      </c>
      <c r="H91" s="55">
        <f>'Upload Sheet Pull'!J93</f>
        <v>0</v>
      </c>
      <c r="I91" s="55">
        <f>'Upload Sheet Pull'!K93</f>
        <v>0</v>
      </c>
      <c r="J91" s="55">
        <f>'Upload Sheet Pull'!L93</f>
        <v>0</v>
      </c>
      <c r="K91" s="55">
        <f>'Upload Sheet Pull'!M93</f>
        <v>0</v>
      </c>
      <c r="L91" s="55">
        <f>'Upload Sheet Pull'!N93</f>
        <v>0</v>
      </c>
      <c r="M91" s="55">
        <f>'Upload Sheet Pull'!O93</f>
        <v>0</v>
      </c>
      <c r="N91" s="55">
        <f>'Upload Sheet Pull'!P93</f>
        <v>0</v>
      </c>
      <c r="O91" s="55">
        <f>'Upload Sheet Pull'!Q93</f>
        <v>0</v>
      </c>
      <c r="P91" s="55">
        <f>'Upload Sheet Pull'!R93</f>
        <v>0</v>
      </c>
      <c r="Q91" s="55">
        <f>'Upload Sheet Pull'!S93</f>
        <v>0</v>
      </c>
      <c r="R91" s="55">
        <f>'Upload Sheet Pull'!T93</f>
        <v>0</v>
      </c>
      <c r="S91" s="55">
        <f>'Upload Sheet Pull'!U93</f>
        <v>0</v>
      </c>
      <c r="T91" s="55">
        <f t="shared" si="2"/>
        <v>0</v>
      </c>
    </row>
    <row r="92" spans="1:20" x14ac:dyDescent="0.2">
      <c r="A92" s="46" t="str">
        <f>'Upload Sheet Pull'!A94</f>
        <v>Budget</v>
      </c>
      <c r="B92" s="46" t="str">
        <f>'Upload Sheet Pull'!B94</f>
        <v>7082-000000</v>
      </c>
      <c r="C92" s="46">
        <f>'Upload Sheet Pull'!C94</f>
        <v>571</v>
      </c>
      <c r="D92" s="46" t="str">
        <f>'Upload Sheet Pull'!D94</f>
        <v>035</v>
      </c>
      <c r="F92" s="46" t="str">
        <f>IF('Upload Sheet Pull'!E94="","",'Upload Sheet Pull'!E94)</f>
        <v/>
      </c>
      <c r="H92" s="55">
        <f>'Upload Sheet Pull'!J94</f>
        <v>0</v>
      </c>
      <c r="I92" s="55">
        <f>'Upload Sheet Pull'!K94</f>
        <v>50</v>
      </c>
      <c r="J92" s="55">
        <f>'Upload Sheet Pull'!L94</f>
        <v>0</v>
      </c>
      <c r="K92" s="55">
        <f>'Upload Sheet Pull'!M94</f>
        <v>600</v>
      </c>
      <c r="L92" s="55">
        <f>'Upload Sheet Pull'!N94</f>
        <v>0</v>
      </c>
      <c r="M92" s="55">
        <f>'Upload Sheet Pull'!O94</f>
        <v>900</v>
      </c>
      <c r="N92" s="55">
        <f>'Upload Sheet Pull'!P94</f>
        <v>300</v>
      </c>
      <c r="O92" s="55">
        <f>'Upload Sheet Pull'!Q94</f>
        <v>0</v>
      </c>
      <c r="P92" s="55">
        <f>'Upload Sheet Pull'!R94</f>
        <v>0</v>
      </c>
      <c r="Q92" s="55">
        <f>'Upload Sheet Pull'!S94</f>
        <v>0</v>
      </c>
      <c r="R92" s="55">
        <f>'Upload Sheet Pull'!T94</f>
        <v>0</v>
      </c>
      <c r="S92" s="55">
        <f>'Upload Sheet Pull'!U94</f>
        <v>0</v>
      </c>
      <c r="T92" s="55">
        <f t="shared" si="2"/>
        <v>1850</v>
      </c>
    </row>
    <row r="93" spans="1:20" x14ac:dyDescent="0.2">
      <c r="A93" s="46" t="str">
        <f>'Upload Sheet Pull'!A95</f>
        <v>Budget</v>
      </c>
      <c r="B93" s="46" t="str">
        <f>'Upload Sheet Pull'!B95</f>
        <v/>
      </c>
      <c r="C93" s="46">
        <f>'Upload Sheet Pull'!C95</f>
        <v>571</v>
      </c>
      <c r="D93" s="46" t="str">
        <f>'Upload Sheet Pull'!D95</f>
        <v>035</v>
      </c>
      <c r="F93" s="46" t="str">
        <f>IF('Upload Sheet Pull'!E95="","",'Upload Sheet Pull'!E95)</f>
        <v/>
      </c>
      <c r="H93" s="55">
        <f>'Upload Sheet Pull'!J95</f>
        <v>0</v>
      </c>
      <c r="I93" s="55">
        <f>'Upload Sheet Pull'!K95</f>
        <v>0</v>
      </c>
      <c r="J93" s="55">
        <f>'Upload Sheet Pull'!L95</f>
        <v>0</v>
      </c>
      <c r="K93" s="55">
        <f>'Upload Sheet Pull'!M95</f>
        <v>0</v>
      </c>
      <c r="L93" s="55">
        <f>'Upload Sheet Pull'!N95</f>
        <v>0</v>
      </c>
      <c r="M93" s="55">
        <f>'Upload Sheet Pull'!O95</f>
        <v>0</v>
      </c>
      <c r="N93" s="55">
        <f>'Upload Sheet Pull'!P95</f>
        <v>0</v>
      </c>
      <c r="O93" s="55">
        <f>'Upload Sheet Pull'!Q95</f>
        <v>0</v>
      </c>
      <c r="P93" s="55">
        <f>'Upload Sheet Pull'!R95</f>
        <v>0</v>
      </c>
      <c r="Q93" s="55">
        <f>'Upload Sheet Pull'!S95</f>
        <v>0</v>
      </c>
      <c r="R93" s="55">
        <f>'Upload Sheet Pull'!T95</f>
        <v>0</v>
      </c>
      <c r="S93" s="55">
        <f>'Upload Sheet Pull'!U95</f>
        <v>0</v>
      </c>
      <c r="T93" s="55">
        <f t="shared" si="2"/>
        <v>0</v>
      </c>
    </row>
    <row r="94" spans="1:20" x14ac:dyDescent="0.2">
      <c r="A94" s="46" t="str">
        <f>'Upload Sheet Pull'!A96</f>
        <v>Budget</v>
      </c>
      <c r="B94" s="46" t="str">
        <f>'Upload Sheet Pull'!B96</f>
        <v/>
      </c>
      <c r="C94" s="46">
        <f>'Upload Sheet Pull'!C96</f>
        <v>571</v>
      </c>
      <c r="D94" s="46" t="str">
        <f>'Upload Sheet Pull'!D96</f>
        <v>035</v>
      </c>
      <c r="F94" s="46" t="str">
        <f>IF('Upload Sheet Pull'!E96="","",'Upload Sheet Pull'!E96)</f>
        <v/>
      </c>
      <c r="H94" s="55">
        <f>'Upload Sheet Pull'!J96</f>
        <v>0</v>
      </c>
      <c r="I94" s="55">
        <f>'Upload Sheet Pull'!K96</f>
        <v>0</v>
      </c>
      <c r="J94" s="55">
        <f>'Upload Sheet Pull'!L96</f>
        <v>0</v>
      </c>
      <c r="K94" s="55">
        <f>'Upload Sheet Pull'!M96</f>
        <v>0</v>
      </c>
      <c r="L94" s="55">
        <f>'Upload Sheet Pull'!N96</f>
        <v>0</v>
      </c>
      <c r="M94" s="55">
        <f>'Upload Sheet Pull'!O96</f>
        <v>0</v>
      </c>
      <c r="N94" s="55">
        <f>'Upload Sheet Pull'!P96</f>
        <v>0</v>
      </c>
      <c r="O94" s="55">
        <f>'Upload Sheet Pull'!Q96</f>
        <v>0</v>
      </c>
      <c r="P94" s="55">
        <f>'Upload Sheet Pull'!R96</f>
        <v>0</v>
      </c>
      <c r="Q94" s="55">
        <f>'Upload Sheet Pull'!S96</f>
        <v>0</v>
      </c>
      <c r="R94" s="55">
        <f>'Upload Sheet Pull'!T96</f>
        <v>0</v>
      </c>
      <c r="S94" s="55">
        <f>'Upload Sheet Pull'!U96</f>
        <v>0</v>
      </c>
      <c r="T94" s="55">
        <f t="shared" si="2"/>
        <v>0</v>
      </c>
    </row>
    <row r="95" spans="1:20" x14ac:dyDescent="0.2">
      <c r="A95" s="46" t="str">
        <f>'Upload Sheet Pull'!A97</f>
        <v>Budget</v>
      </c>
      <c r="B95" s="46" t="str">
        <f>'Upload Sheet Pull'!B97</f>
        <v/>
      </c>
      <c r="C95" s="46">
        <f>'Upload Sheet Pull'!C97</f>
        <v>571</v>
      </c>
      <c r="D95" s="46" t="str">
        <f>'Upload Sheet Pull'!D97</f>
        <v>035</v>
      </c>
      <c r="F95" s="46" t="str">
        <f>IF('Upload Sheet Pull'!E97="","",'Upload Sheet Pull'!E97)</f>
        <v/>
      </c>
      <c r="H95" s="55">
        <f>'Upload Sheet Pull'!J97</f>
        <v>0</v>
      </c>
      <c r="I95" s="55">
        <f>'Upload Sheet Pull'!K97</f>
        <v>0</v>
      </c>
      <c r="J95" s="55">
        <f>'Upload Sheet Pull'!L97</f>
        <v>0</v>
      </c>
      <c r="K95" s="55">
        <f>'Upload Sheet Pull'!M97</f>
        <v>0</v>
      </c>
      <c r="L95" s="55">
        <f>'Upload Sheet Pull'!N97</f>
        <v>0</v>
      </c>
      <c r="M95" s="55">
        <f>'Upload Sheet Pull'!O97</f>
        <v>0</v>
      </c>
      <c r="N95" s="55">
        <f>'Upload Sheet Pull'!P97</f>
        <v>0</v>
      </c>
      <c r="O95" s="55">
        <f>'Upload Sheet Pull'!Q97</f>
        <v>0</v>
      </c>
      <c r="P95" s="55">
        <f>'Upload Sheet Pull'!R97</f>
        <v>0</v>
      </c>
      <c r="Q95" s="55">
        <f>'Upload Sheet Pull'!S97</f>
        <v>0</v>
      </c>
      <c r="R95" s="55">
        <f>'Upload Sheet Pull'!T97</f>
        <v>0</v>
      </c>
      <c r="S95" s="55">
        <f>'Upload Sheet Pull'!U97</f>
        <v>0</v>
      </c>
      <c r="T95" s="55">
        <f t="shared" si="2"/>
        <v>0</v>
      </c>
    </row>
    <row r="96" spans="1:20" x14ac:dyDescent="0.2">
      <c r="A96" s="46" t="str">
        <f>'Upload Sheet Pull'!A98</f>
        <v>Budget</v>
      </c>
      <c r="B96" s="46" t="str">
        <f>'Upload Sheet Pull'!B98</f>
        <v>7006-000000</v>
      </c>
      <c r="C96" s="46">
        <f>'Upload Sheet Pull'!C98</f>
        <v>572</v>
      </c>
      <c r="D96" s="46" t="str">
        <f>'Upload Sheet Pull'!D98</f>
        <v>035</v>
      </c>
      <c r="F96" s="46" t="str">
        <f>IF('Upload Sheet Pull'!E98="","",'Upload Sheet Pull'!E98)</f>
        <v/>
      </c>
      <c r="H96" s="55">
        <f>'Upload Sheet Pull'!J98</f>
        <v>0</v>
      </c>
      <c r="I96" s="55">
        <f>'Upload Sheet Pull'!K98</f>
        <v>0</v>
      </c>
      <c r="J96" s="55">
        <f>'Upload Sheet Pull'!L98</f>
        <v>0</v>
      </c>
      <c r="K96" s="55">
        <f>'Upload Sheet Pull'!M98</f>
        <v>0</v>
      </c>
      <c r="L96" s="55">
        <f>'Upload Sheet Pull'!N98</f>
        <v>0</v>
      </c>
      <c r="M96" s="55">
        <f>'Upload Sheet Pull'!O98</f>
        <v>0</v>
      </c>
      <c r="N96" s="55">
        <f>'Upload Sheet Pull'!P98</f>
        <v>0</v>
      </c>
      <c r="O96" s="55">
        <f>'Upload Sheet Pull'!Q98</f>
        <v>0</v>
      </c>
      <c r="P96" s="55">
        <f>'Upload Sheet Pull'!R98</f>
        <v>0</v>
      </c>
      <c r="Q96" s="55">
        <f>'Upload Sheet Pull'!S98</f>
        <v>0</v>
      </c>
      <c r="R96" s="55">
        <f>'Upload Sheet Pull'!T98</f>
        <v>0</v>
      </c>
      <c r="S96" s="55">
        <f>'Upload Sheet Pull'!U98</f>
        <v>0</v>
      </c>
      <c r="T96" s="55">
        <f t="shared" si="2"/>
        <v>0</v>
      </c>
    </row>
    <row r="97" spans="1:20" x14ac:dyDescent="0.2">
      <c r="A97" s="46" t="str">
        <f>'Upload Sheet Pull'!A99</f>
        <v>Budget</v>
      </c>
      <c r="B97" s="46" t="str">
        <f>'Upload Sheet Pull'!B99</f>
        <v>7008-000000</v>
      </c>
      <c r="C97" s="46">
        <f>'Upload Sheet Pull'!C99</f>
        <v>572</v>
      </c>
      <c r="D97" s="46" t="str">
        <f>'Upload Sheet Pull'!D99</f>
        <v>035</v>
      </c>
      <c r="F97" s="46" t="str">
        <f>IF('Upload Sheet Pull'!E99="","",'Upload Sheet Pull'!E99)</f>
        <v/>
      </c>
      <c r="H97" s="55">
        <f>'Upload Sheet Pull'!J99</f>
        <v>0</v>
      </c>
      <c r="I97" s="55">
        <f>'Upload Sheet Pull'!K99</f>
        <v>0</v>
      </c>
      <c r="J97" s="55">
        <f>'Upload Sheet Pull'!L99</f>
        <v>0</v>
      </c>
      <c r="K97" s="55">
        <f>'Upload Sheet Pull'!M99</f>
        <v>0</v>
      </c>
      <c r="L97" s="55">
        <f>'Upload Sheet Pull'!N99</f>
        <v>0</v>
      </c>
      <c r="M97" s="55">
        <f>'Upload Sheet Pull'!O99</f>
        <v>0</v>
      </c>
      <c r="N97" s="55">
        <f>'Upload Sheet Pull'!P99</f>
        <v>0</v>
      </c>
      <c r="O97" s="55">
        <f>'Upload Sheet Pull'!Q99</f>
        <v>0</v>
      </c>
      <c r="P97" s="55">
        <f>'Upload Sheet Pull'!R99</f>
        <v>0</v>
      </c>
      <c r="Q97" s="55">
        <f>'Upload Sheet Pull'!S99</f>
        <v>0</v>
      </c>
      <c r="R97" s="55">
        <f>'Upload Sheet Pull'!T99</f>
        <v>0</v>
      </c>
      <c r="S97" s="55">
        <f>'Upload Sheet Pull'!U99</f>
        <v>0</v>
      </c>
      <c r="T97" s="55">
        <f t="shared" si="2"/>
        <v>0</v>
      </c>
    </row>
    <row r="98" spans="1:20" x14ac:dyDescent="0.2">
      <c r="A98" s="46" t="str">
        <f>'Upload Sheet Pull'!A100</f>
        <v>Budget</v>
      </c>
      <c r="B98" s="46" t="str">
        <f>'Upload Sheet Pull'!B100</f>
        <v>7010-000000</v>
      </c>
      <c r="C98" s="46">
        <f>'Upload Sheet Pull'!C100</f>
        <v>572</v>
      </c>
      <c r="D98" s="46" t="str">
        <f>'Upload Sheet Pull'!D100</f>
        <v>035</v>
      </c>
      <c r="F98" s="46" t="str">
        <f>IF('Upload Sheet Pull'!E100="","",'Upload Sheet Pull'!E100)</f>
        <v/>
      </c>
      <c r="H98" s="55">
        <f>'Upload Sheet Pull'!J100</f>
        <v>0</v>
      </c>
      <c r="I98" s="55">
        <f>'Upload Sheet Pull'!K100</f>
        <v>0</v>
      </c>
      <c r="J98" s="55">
        <f>'Upload Sheet Pull'!L100</f>
        <v>0</v>
      </c>
      <c r="K98" s="55">
        <f>'Upload Sheet Pull'!M100</f>
        <v>0</v>
      </c>
      <c r="L98" s="55">
        <f>'Upload Sheet Pull'!N100</f>
        <v>0</v>
      </c>
      <c r="M98" s="55">
        <f>'Upload Sheet Pull'!O100</f>
        <v>0</v>
      </c>
      <c r="N98" s="55">
        <f>'Upload Sheet Pull'!P100</f>
        <v>0</v>
      </c>
      <c r="O98" s="55">
        <f>'Upload Sheet Pull'!Q100</f>
        <v>0</v>
      </c>
      <c r="P98" s="55">
        <f>'Upload Sheet Pull'!R100</f>
        <v>0</v>
      </c>
      <c r="Q98" s="55">
        <f>'Upload Sheet Pull'!S100</f>
        <v>0</v>
      </c>
      <c r="R98" s="55">
        <f>'Upload Sheet Pull'!T100</f>
        <v>0</v>
      </c>
      <c r="S98" s="55">
        <f>'Upload Sheet Pull'!U100</f>
        <v>0</v>
      </c>
      <c r="T98" s="55">
        <f t="shared" si="2"/>
        <v>0</v>
      </c>
    </row>
    <row r="99" spans="1:20" x14ac:dyDescent="0.2">
      <c r="A99" s="46" t="str">
        <f>'Upload Sheet Pull'!A101</f>
        <v>Budget</v>
      </c>
      <c r="B99" s="46" t="str">
        <f>'Upload Sheet Pull'!B101</f>
        <v>7012-000000</v>
      </c>
      <c r="C99" s="46">
        <f>'Upload Sheet Pull'!C101</f>
        <v>572</v>
      </c>
      <c r="D99" s="46" t="str">
        <f>'Upload Sheet Pull'!D101</f>
        <v>035</v>
      </c>
      <c r="F99" s="46" t="str">
        <f>IF('Upload Sheet Pull'!E101="","",'Upload Sheet Pull'!E101)</f>
        <v/>
      </c>
      <c r="H99" s="55">
        <f>'Upload Sheet Pull'!J101</f>
        <v>0</v>
      </c>
      <c r="I99" s="55">
        <f>'Upload Sheet Pull'!K101</f>
        <v>0</v>
      </c>
      <c r="J99" s="55">
        <f>'Upload Sheet Pull'!L101</f>
        <v>0</v>
      </c>
      <c r="K99" s="55">
        <f>'Upload Sheet Pull'!M101</f>
        <v>0</v>
      </c>
      <c r="L99" s="55">
        <f>'Upload Sheet Pull'!N101</f>
        <v>0</v>
      </c>
      <c r="M99" s="55">
        <f>'Upload Sheet Pull'!O101</f>
        <v>0</v>
      </c>
      <c r="N99" s="55">
        <f>'Upload Sheet Pull'!P101</f>
        <v>0</v>
      </c>
      <c r="O99" s="55">
        <f>'Upload Sheet Pull'!Q101</f>
        <v>0</v>
      </c>
      <c r="P99" s="55">
        <f>'Upload Sheet Pull'!R101</f>
        <v>0</v>
      </c>
      <c r="Q99" s="55">
        <f>'Upload Sheet Pull'!S101</f>
        <v>0</v>
      </c>
      <c r="R99" s="55">
        <f>'Upload Sheet Pull'!T101</f>
        <v>0</v>
      </c>
      <c r="S99" s="55">
        <f>'Upload Sheet Pull'!U101</f>
        <v>0</v>
      </c>
      <c r="T99" s="55">
        <f t="shared" si="2"/>
        <v>0</v>
      </c>
    </row>
    <row r="100" spans="1:20" x14ac:dyDescent="0.2">
      <c r="A100" s="46" t="str">
        <f>'Upload Sheet Pull'!A102</f>
        <v>Budget</v>
      </c>
      <c r="B100" s="46" t="str">
        <f>'Upload Sheet Pull'!B102</f>
        <v>7036-000000</v>
      </c>
      <c r="C100" s="46">
        <f>'Upload Sheet Pull'!C102</f>
        <v>572</v>
      </c>
      <c r="D100" s="46" t="str">
        <f>'Upload Sheet Pull'!D102</f>
        <v>035</v>
      </c>
      <c r="F100" s="46" t="str">
        <f>IF('Upload Sheet Pull'!E102="","",'Upload Sheet Pull'!E102)</f>
        <v/>
      </c>
      <c r="H100" s="55">
        <f>'Upload Sheet Pull'!J102</f>
        <v>0</v>
      </c>
      <c r="I100" s="55">
        <f>'Upload Sheet Pull'!K102</f>
        <v>0</v>
      </c>
      <c r="J100" s="55">
        <f>'Upload Sheet Pull'!L102</f>
        <v>0</v>
      </c>
      <c r="K100" s="55">
        <f>'Upload Sheet Pull'!M102</f>
        <v>0</v>
      </c>
      <c r="L100" s="55">
        <f>'Upload Sheet Pull'!N102</f>
        <v>0</v>
      </c>
      <c r="M100" s="55">
        <f>'Upload Sheet Pull'!O102</f>
        <v>0</v>
      </c>
      <c r="N100" s="55">
        <f>'Upload Sheet Pull'!P102</f>
        <v>0</v>
      </c>
      <c r="O100" s="55">
        <f>'Upload Sheet Pull'!Q102</f>
        <v>0</v>
      </c>
      <c r="P100" s="55">
        <f>'Upload Sheet Pull'!R102</f>
        <v>0</v>
      </c>
      <c r="Q100" s="55">
        <f>'Upload Sheet Pull'!S102</f>
        <v>0</v>
      </c>
      <c r="R100" s="55">
        <f>'Upload Sheet Pull'!T102</f>
        <v>0</v>
      </c>
      <c r="S100" s="55">
        <f>'Upload Sheet Pull'!U102</f>
        <v>0</v>
      </c>
      <c r="T100" s="55">
        <f t="shared" si="2"/>
        <v>0</v>
      </c>
    </row>
    <row r="101" spans="1:20" x14ac:dyDescent="0.2">
      <c r="A101" s="46" t="str">
        <f>'Upload Sheet Pull'!A103</f>
        <v>Budget</v>
      </c>
      <c r="B101" s="46" t="str">
        <f>'Upload Sheet Pull'!B103</f>
        <v>7044-000000</v>
      </c>
      <c r="C101" s="46">
        <f>'Upload Sheet Pull'!C103</f>
        <v>572</v>
      </c>
      <c r="D101" s="46" t="str">
        <f>'Upload Sheet Pull'!D103</f>
        <v>035</v>
      </c>
      <c r="F101" s="46" t="str">
        <f>IF('Upload Sheet Pull'!E103="","",'Upload Sheet Pull'!E103)</f>
        <v/>
      </c>
      <c r="H101" s="55">
        <f>'Upload Sheet Pull'!J103</f>
        <v>0</v>
      </c>
      <c r="I101" s="55">
        <f>'Upload Sheet Pull'!K103</f>
        <v>0</v>
      </c>
      <c r="J101" s="55">
        <f>'Upload Sheet Pull'!L103</f>
        <v>0</v>
      </c>
      <c r="K101" s="55">
        <f>'Upload Sheet Pull'!M103</f>
        <v>0</v>
      </c>
      <c r="L101" s="55">
        <f>'Upload Sheet Pull'!N103</f>
        <v>0</v>
      </c>
      <c r="M101" s="55">
        <f>'Upload Sheet Pull'!O103</f>
        <v>0</v>
      </c>
      <c r="N101" s="55">
        <f>'Upload Sheet Pull'!P103</f>
        <v>0</v>
      </c>
      <c r="O101" s="55">
        <f>'Upload Sheet Pull'!Q103</f>
        <v>0</v>
      </c>
      <c r="P101" s="55">
        <f>'Upload Sheet Pull'!R103</f>
        <v>0</v>
      </c>
      <c r="Q101" s="55">
        <f>'Upload Sheet Pull'!S103</f>
        <v>0</v>
      </c>
      <c r="R101" s="55">
        <f>'Upload Sheet Pull'!T103</f>
        <v>0</v>
      </c>
      <c r="S101" s="55">
        <f>'Upload Sheet Pull'!U103</f>
        <v>0</v>
      </c>
      <c r="T101" s="55">
        <f t="shared" si="2"/>
        <v>0</v>
      </c>
    </row>
    <row r="102" spans="1:20" x14ac:dyDescent="0.2">
      <c r="A102" s="46" t="str">
        <f>'Upload Sheet Pull'!A104</f>
        <v>Budget</v>
      </c>
      <c r="B102" s="46" t="str">
        <f>'Upload Sheet Pull'!B104</f>
        <v>7082-000000</v>
      </c>
      <c r="C102" s="46">
        <f>'Upload Sheet Pull'!C104</f>
        <v>572</v>
      </c>
      <c r="D102" s="46" t="str">
        <f>'Upload Sheet Pull'!D104</f>
        <v>035</v>
      </c>
      <c r="F102" s="46" t="str">
        <f>IF('Upload Sheet Pull'!E104="","",'Upload Sheet Pull'!E104)</f>
        <v/>
      </c>
      <c r="H102" s="55">
        <f>'Upload Sheet Pull'!J104</f>
        <v>0</v>
      </c>
      <c r="I102" s="55">
        <f>'Upload Sheet Pull'!K104</f>
        <v>0</v>
      </c>
      <c r="J102" s="55">
        <f>'Upload Sheet Pull'!L104</f>
        <v>200</v>
      </c>
      <c r="K102" s="55">
        <f>'Upload Sheet Pull'!M104</f>
        <v>0</v>
      </c>
      <c r="L102" s="55">
        <f>'Upload Sheet Pull'!N104</f>
        <v>0</v>
      </c>
      <c r="M102" s="55">
        <f>'Upload Sheet Pull'!O104</f>
        <v>0</v>
      </c>
      <c r="N102" s="55">
        <f>'Upload Sheet Pull'!P104</f>
        <v>0</v>
      </c>
      <c r="O102" s="55">
        <f>'Upload Sheet Pull'!Q104</f>
        <v>200</v>
      </c>
      <c r="P102" s="55">
        <f>'Upload Sheet Pull'!R104</f>
        <v>0</v>
      </c>
      <c r="Q102" s="55">
        <f>'Upload Sheet Pull'!S104</f>
        <v>0</v>
      </c>
      <c r="R102" s="55">
        <f>'Upload Sheet Pull'!T104</f>
        <v>0</v>
      </c>
      <c r="S102" s="55">
        <f>'Upload Sheet Pull'!U104</f>
        <v>0</v>
      </c>
      <c r="T102" s="55">
        <f t="shared" si="2"/>
        <v>400</v>
      </c>
    </row>
    <row r="103" spans="1:20" x14ac:dyDescent="0.2">
      <c r="A103" s="46" t="str">
        <f>'Upload Sheet Pull'!A105</f>
        <v>Budget</v>
      </c>
      <c r="B103" s="46" t="str">
        <f>'Upload Sheet Pull'!B105</f>
        <v/>
      </c>
      <c r="C103" s="46">
        <f>'Upload Sheet Pull'!C105</f>
        <v>572</v>
      </c>
      <c r="D103" s="46" t="str">
        <f>'Upload Sheet Pull'!D105</f>
        <v>035</v>
      </c>
      <c r="F103" s="46" t="str">
        <f>IF('Upload Sheet Pull'!E105="","",'Upload Sheet Pull'!E105)</f>
        <v/>
      </c>
      <c r="H103" s="55">
        <f>'Upload Sheet Pull'!J105</f>
        <v>0</v>
      </c>
      <c r="I103" s="55">
        <f>'Upload Sheet Pull'!K105</f>
        <v>0</v>
      </c>
      <c r="J103" s="55">
        <f>'Upload Sheet Pull'!L105</f>
        <v>0</v>
      </c>
      <c r="K103" s="55">
        <f>'Upload Sheet Pull'!M105</f>
        <v>0</v>
      </c>
      <c r="L103" s="55">
        <f>'Upload Sheet Pull'!N105</f>
        <v>0</v>
      </c>
      <c r="M103" s="55">
        <f>'Upload Sheet Pull'!O105</f>
        <v>0</v>
      </c>
      <c r="N103" s="55">
        <f>'Upload Sheet Pull'!P105</f>
        <v>0</v>
      </c>
      <c r="O103" s="55">
        <f>'Upload Sheet Pull'!Q105</f>
        <v>0</v>
      </c>
      <c r="P103" s="55">
        <f>'Upload Sheet Pull'!R105</f>
        <v>0</v>
      </c>
      <c r="Q103" s="55">
        <f>'Upload Sheet Pull'!S105</f>
        <v>0</v>
      </c>
      <c r="R103" s="55">
        <f>'Upload Sheet Pull'!T105</f>
        <v>0</v>
      </c>
      <c r="S103" s="55">
        <f>'Upload Sheet Pull'!U105</f>
        <v>0</v>
      </c>
      <c r="T103" s="55">
        <f t="shared" si="2"/>
        <v>0</v>
      </c>
    </row>
    <row r="104" spans="1:20" x14ac:dyDescent="0.2">
      <c r="A104" s="46" t="str">
        <f>'Upload Sheet Pull'!A106</f>
        <v>Budget</v>
      </c>
      <c r="B104" s="46" t="str">
        <f>'Upload Sheet Pull'!B106</f>
        <v/>
      </c>
      <c r="C104" s="46">
        <f>'Upload Sheet Pull'!C106</f>
        <v>572</v>
      </c>
      <c r="D104" s="46" t="str">
        <f>'Upload Sheet Pull'!D106</f>
        <v>035</v>
      </c>
      <c r="F104" s="46" t="str">
        <f>IF('Upload Sheet Pull'!E106="","",'Upload Sheet Pull'!E106)</f>
        <v/>
      </c>
      <c r="H104" s="55">
        <f>'Upload Sheet Pull'!J106</f>
        <v>0</v>
      </c>
      <c r="I104" s="55">
        <f>'Upload Sheet Pull'!K106</f>
        <v>0</v>
      </c>
      <c r="J104" s="55">
        <f>'Upload Sheet Pull'!L106</f>
        <v>0</v>
      </c>
      <c r="K104" s="55">
        <f>'Upload Sheet Pull'!M106</f>
        <v>0</v>
      </c>
      <c r="L104" s="55">
        <f>'Upload Sheet Pull'!N106</f>
        <v>0</v>
      </c>
      <c r="M104" s="55">
        <f>'Upload Sheet Pull'!O106</f>
        <v>0</v>
      </c>
      <c r="N104" s="55">
        <f>'Upload Sheet Pull'!P106</f>
        <v>0</v>
      </c>
      <c r="O104" s="55">
        <f>'Upload Sheet Pull'!Q106</f>
        <v>0</v>
      </c>
      <c r="P104" s="55">
        <f>'Upload Sheet Pull'!R106</f>
        <v>0</v>
      </c>
      <c r="Q104" s="55">
        <f>'Upload Sheet Pull'!S106</f>
        <v>0</v>
      </c>
      <c r="R104" s="55">
        <f>'Upload Sheet Pull'!T106</f>
        <v>0</v>
      </c>
      <c r="S104" s="55">
        <f>'Upload Sheet Pull'!U106</f>
        <v>0</v>
      </c>
      <c r="T104" s="55">
        <f t="shared" si="2"/>
        <v>0</v>
      </c>
    </row>
    <row r="105" spans="1:20" x14ac:dyDescent="0.2">
      <c r="A105" s="46" t="str">
        <f>'Upload Sheet Pull'!A107</f>
        <v>Budget</v>
      </c>
      <c r="B105" s="46" t="str">
        <f>'Upload Sheet Pull'!B107</f>
        <v/>
      </c>
      <c r="C105" s="46">
        <f>'Upload Sheet Pull'!C107</f>
        <v>572</v>
      </c>
      <c r="D105" s="46" t="str">
        <f>'Upload Sheet Pull'!D107</f>
        <v>035</v>
      </c>
      <c r="F105" s="46" t="str">
        <f>IF('Upload Sheet Pull'!E107="","",'Upload Sheet Pull'!E107)</f>
        <v/>
      </c>
      <c r="H105" s="55">
        <f>'Upload Sheet Pull'!J107</f>
        <v>0</v>
      </c>
      <c r="I105" s="55">
        <f>'Upload Sheet Pull'!K107</f>
        <v>0</v>
      </c>
      <c r="J105" s="55">
        <f>'Upload Sheet Pull'!L107</f>
        <v>0</v>
      </c>
      <c r="K105" s="55">
        <f>'Upload Sheet Pull'!M107</f>
        <v>0</v>
      </c>
      <c r="L105" s="55">
        <f>'Upload Sheet Pull'!N107</f>
        <v>0</v>
      </c>
      <c r="M105" s="55">
        <f>'Upload Sheet Pull'!O107</f>
        <v>0</v>
      </c>
      <c r="N105" s="55">
        <f>'Upload Sheet Pull'!P107</f>
        <v>0</v>
      </c>
      <c r="O105" s="55">
        <f>'Upload Sheet Pull'!Q107</f>
        <v>0</v>
      </c>
      <c r="P105" s="55">
        <f>'Upload Sheet Pull'!R107</f>
        <v>0</v>
      </c>
      <c r="Q105" s="55">
        <f>'Upload Sheet Pull'!S107</f>
        <v>0</v>
      </c>
      <c r="R105" s="55">
        <f>'Upload Sheet Pull'!T107</f>
        <v>0</v>
      </c>
      <c r="S105" s="55">
        <f>'Upload Sheet Pull'!U107</f>
        <v>0</v>
      </c>
      <c r="T105" s="55">
        <f t="shared" si="2"/>
        <v>0</v>
      </c>
    </row>
    <row r="106" spans="1:20" x14ac:dyDescent="0.2">
      <c r="A106" s="46" t="str">
        <f>'Upload Sheet Pull'!A108</f>
        <v>Budget</v>
      </c>
      <c r="B106" s="46" t="str">
        <f>'Upload Sheet Pull'!B108</f>
        <v>7006-000000</v>
      </c>
      <c r="C106" s="46">
        <f>'Upload Sheet Pull'!C108</f>
        <v>573</v>
      </c>
      <c r="D106" s="46" t="str">
        <f>'Upload Sheet Pull'!D108</f>
        <v>035</v>
      </c>
      <c r="F106" s="46" t="str">
        <f>IF('Upload Sheet Pull'!E108="","",'Upload Sheet Pull'!E108)</f>
        <v/>
      </c>
      <c r="H106" s="55">
        <f>'Upload Sheet Pull'!J108</f>
        <v>0</v>
      </c>
      <c r="I106" s="55">
        <f>'Upload Sheet Pull'!K108</f>
        <v>0</v>
      </c>
      <c r="J106" s="55">
        <f>'Upload Sheet Pull'!L108</f>
        <v>0</v>
      </c>
      <c r="K106" s="55">
        <f>'Upload Sheet Pull'!M108</f>
        <v>0</v>
      </c>
      <c r="L106" s="55">
        <f>'Upload Sheet Pull'!N108</f>
        <v>0</v>
      </c>
      <c r="M106" s="55">
        <f>'Upload Sheet Pull'!O108</f>
        <v>0</v>
      </c>
      <c r="N106" s="55">
        <f>'Upload Sheet Pull'!P108</f>
        <v>0</v>
      </c>
      <c r="O106" s="55">
        <f>'Upload Sheet Pull'!Q108</f>
        <v>0</v>
      </c>
      <c r="P106" s="55">
        <f>'Upload Sheet Pull'!R108</f>
        <v>0</v>
      </c>
      <c r="Q106" s="55">
        <f>'Upload Sheet Pull'!S108</f>
        <v>0</v>
      </c>
      <c r="R106" s="55">
        <f>'Upload Sheet Pull'!T108</f>
        <v>0</v>
      </c>
      <c r="S106" s="55">
        <f>'Upload Sheet Pull'!U108</f>
        <v>0</v>
      </c>
      <c r="T106" s="55">
        <f t="shared" si="2"/>
        <v>0</v>
      </c>
    </row>
    <row r="107" spans="1:20" x14ac:dyDescent="0.2">
      <c r="A107" s="46" t="str">
        <f>'Upload Sheet Pull'!A109</f>
        <v>Budget</v>
      </c>
      <c r="B107" s="46" t="str">
        <f>'Upload Sheet Pull'!B109</f>
        <v>7008-000000</v>
      </c>
      <c r="C107" s="46">
        <f>'Upload Sheet Pull'!C109</f>
        <v>573</v>
      </c>
      <c r="D107" s="46" t="str">
        <f>'Upload Sheet Pull'!D109</f>
        <v>035</v>
      </c>
      <c r="F107" s="46" t="str">
        <f>IF('Upload Sheet Pull'!E109="","",'Upload Sheet Pull'!E109)</f>
        <v/>
      </c>
      <c r="H107" s="55">
        <f>'Upload Sheet Pull'!J109</f>
        <v>0</v>
      </c>
      <c r="I107" s="55">
        <f>'Upload Sheet Pull'!K109</f>
        <v>0</v>
      </c>
      <c r="J107" s="55">
        <f>'Upload Sheet Pull'!L109</f>
        <v>0</v>
      </c>
      <c r="K107" s="55">
        <f>'Upload Sheet Pull'!M109</f>
        <v>0</v>
      </c>
      <c r="L107" s="55">
        <f>'Upload Sheet Pull'!N109</f>
        <v>0</v>
      </c>
      <c r="M107" s="55">
        <f>'Upload Sheet Pull'!O109</f>
        <v>0</v>
      </c>
      <c r="N107" s="55">
        <f>'Upload Sheet Pull'!P109</f>
        <v>0</v>
      </c>
      <c r="O107" s="55">
        <f>'Upload Sheet Pull'!Q109</f>
        <v>0</v>
      </c>
      <c r="P107" s="55">
        <f>'Upload Sheet Pull'!R109</f>
        <v>0</v>
      </c>
      <c r="Q107" s="55">
        <f>'Upload Sheet Pull'!S109</f>
        <v>0</v>
      </c>
      <c r="R107" s="55">
        <f>'Upload Sheet Pull'!T109</f>
        <v>0</v>
      </c>
      <c r="S107" s="55">
        <f>'Upload Sheet Pull'!U109</f>
        <v>0</v>
      </c>
      <c r="T107" s="55">
        <f t="shared" si="2"/>
        <v>0</v>
      </c>
    </row>
    <row r="108" spans="1:20" x14ac:dyDescent="0.2">
      <c r="A108" s="46" t="str">
        <f>'Upload Sheet Pull'!A110</f>
        <v>Budget</v>
      </c>
      <c r="B108" s="46" t="str">
        <f>'Upload Sheet Pull'!B110</f>
        <v>7010-000000</v>
      </c>
      <c r="C108" s="46">
        <f>'Upload Sheet Pull'!C110</f>
        <v>573</v>
      </c>
      <c r="D108" s="46" t="str">
        <f>'Upload Sheet Pull'!D110</f>
        <v>035</v>
      </c>
      <c r="F108" s="46" t="str">
        <f>IF('Upload Sheet Pull'!E110="","",'Upload Sheet Pull'!E110)</f>
        <v/>
      </c>
      <c r="H108" s="55">
        <f>'Upload Sheet Pull'!J110</f>
        <v>0</v>
      </c>
      <c r="I108" s="55">
        <f>'Upload Sheet Pull'!K110</f>
        <v>0</v>
      </c>
      <c r="J108" s="55">
        <f>'Upload Sheet Pull'!L110</f>
        <v>0</v>
      </c>
      <c r="K108" s="55">
        <f>'Upload Sheet Pull'!M110</f>
        <v>0</v>
      </c>
      <c r="L108" s="55">
        <f>'Upload Sheet Pull'!N110</f>
        <v>0</v>
      </c>
      <c r="M108" s="55">
        <f>'Upload Sheet Pull'!O110</f>
        <v>0</v>
      </c>
      <c r="N108" s="55">
        <f>'Upload Sheet Pull'!P110</f>
        <v>0</v>
      </c>
      <c r="O108" s="55">
        <f>'Upload Sheet Pull'!Q110</f>
        <v>0</v>
      </c>
      <c r="P108" s="55">
        <f>'Upload Sheet Pull'!R110</f>
        <v>0</v>
      </c>
      <c r="Q108" s="55">
        <f>'Upload Sheet Pull'!S110</f>
        <v>0</v>
      </c>
      <c r="R108" s="55">
        <f>'Upload Sheet Pull'!T110</f>
        <v>0</v>
      </c>
      <c r="S108" s="55">
        <f>'Upload Sheet Pull'!U110</f>
        <v>0</v>
      </c>
      <c r="T108" s="55">
        <f t="shared" si="2"/>
        <v>0</v>
      </c>
    </row>
    <row r="109" spans="1:20" x14ac:dyDescent="0.2">
      <c r="A109" s="46" t="str">
        <f>'Upload Sheet Pull'!A111</f>
        <v>Budget</v>
      </c>
      <c r="B109" s="46" t="str">
        <f>'Upload Sheet Pull'!B111</f>
        <v>7012-000000</v>
      </c>
      <c r="C109" s="46">
        <f>'Upload Sheet Pull'!C111</f>
        <v>573</v>
      </c>
      <c r="D109" s="46" t="str">
        <f>'Upload Sheet Pull'!D111</f>
        <v>035</v>
      </c>
      <c r="F109" s="46" t="str">
        <f>IF('Upload Sheet Pull'!E111="","",'Upload Sheet Pull'!E111)</f>
        <v/>
      </c>
      <c r="H109" s="55">
        <f>'Upload Sheet Pull'!J111</f>
        <v>0</v>
      </c>
      <c r="I109" s="55">
        <f>'Upload Sheet Pull'!K111</f>
        <v>0</v>
      </c>
      <c r="J109" s="55">
        <f>'Upload Sheet Pull'!L111</f>
        <v>0</v>
      </c>
      <c r="K109" s="55">
        <f>'Upload Sheet Pull'!M111</f>
        <v>0</v>
      </c>
      <c r="L109" s="55">
        <f>'Upload Sheet Pull'!N111</f>
        <v>0</v>
      </c>
      <c r="M109" s="55">
        <f>'Upload Sheet Pull'!O111</f>
        <v>0</v>
      </c>
      <c r="N109" s="55">
        <f>'Upload Sheet Pull'!P111</f>
        <v>0</v>
      </c>
      <c r="O109" s="55">
        <f>'Upload Sheet Pull'!Q111</f>
        <v>0</v>
      </c>
      <c r="P109" s="55">
        <f>'Upload Sheet Pull'!R111</f>
        <v>0</v>
      </c>
      <c r="Q109" s="55">
        <f>'Upload Sheet Pull'!S111</f>
        <v>0</v>
      </c>
      <c r="R109" s="55">
        <f>'Upload Sheet Pull'!T111</f>
        <v>0</v>
      </c>
      <c r="S109" s="55">
        <f>'Upload Sheet Pull'!U111</f>
        <v>0</v>
      </c>
      <c r="T109" s="55">
        <f t="shared" si="2"/>
        <v>0</v>
      </c>
    </row>
    <row r="110" spans="1:20" x14ac:dyDescent="0.2">
      <c r="A110" s="46" t="str">
        <f>'Upload Sheet Pull'!A112</f>
        <v>Budget</v>
      </c>
      <c r="B110" s="46" t="str">
        <f>'Upload Sheet Pull'!B112</f>
        <v>7036-000000</v>
      </c>
      <c r="C110" s="46">
        <f>'Upload Sheet Pull'!C112</f>
        <v>573</v>
      </c>
      <c r="D110" s="46" t="str">
        <f>'Upload Sheet Pull'!D112</f>
        <v>035</v>
      </c>
      <c r="F110" s="46" t="str">
        <f>IF('Upload Sheet Pull'!E112="","",'Upload Sheet Pull'!E112)</f>
        <v/>
      </c>
      <c r="H110" s="55">
        <f>'Upload Sheet Pull'!J112</f>
        <v>0</v>
      </c>
      <c r="I110" s="55">
        <f>'Upload Sheet Pull'!K112</f>
        <v>0</v>
      </c>
      <c r="J110" s="55">
        <f>'Upload Sheet Pull'!L112</f>
        <v>0</v>
      </c>
      <c r="K110" s="55">
        <f>'Upload Sheet Pull'!M112</f>
        <v>0</v>
      </c>
      <c r="L110" s="55">
        <f>'Upload Sheet Pull'!N112</f>
        <v>0</v>
      </c>
      <c r="M110" s="55">
        <f>'Upload Sheet Pull'!O112</f>
        <v>0</v>
      </c>
      <c r="N110" s="55">
        <f>'Upload Sheet Pull'!P112</f>
        <v>0</v>
      </c>
      <c r="O110" s="55">
        <f>'Upload Sheet Pull'!Q112</f>
        <v>0</v>
      </c>
      <c r="P110" s="55">
        <f>'Upload Sheet Pull'!R112</f>
        <v>0</v>
      </c>
      <c r="Q110" s="55">
        <f>'Upload Sheet Pull'!S112</f>
        <v>0</v>
      </c>
      <c r="R110" s="55">
        <f>'Upload Sheet Pull'!T112</f>
        <v>0</v>
      </c>
      <c r="S110" s="55">
        <f>'Upload Sheet Pull'!U112</f>
        <v>0</v>
      </c>
      <c r="T110" s="55">
        <f t="shared" si="2"/>
        <v>0</v>
      </c>
    </row>
    <row r="111" spans="1:20" x14ac:dyDescent="0.2">
      <c r="A111" s="46" t="str">
        <f>'Upload Sheet Pull'!A113</f>
        <v>Budget</v>
      </c>
      <c r="B111" s="46" t="str">
        <f>'Upload Sheet Pull'!B113</f>
        <v>7044-000000</v>
      </c>
      <c r="C111" s="46">
        <f>'Upload Sheet Pull'!C113</f>
        <v>573</v>
      </c>
      <c r="D111" s="46" t="str">
        <f>'Upload Sheet Pull'!D113</f>
        <v>035</v>
      </c>
      <c r="F111" s="46" t="str">
        <f>IF('Upload Sheet Pull'!E113="","",'Upload Sheet Pull'!E113)</f>
        <v/>
      </c>
      <c r="H111" s="55">
        <f>'Upload Sheet Pull'!J113</f>
        <v>0</v>
      </c>
      <c r="I111" s="55">
        <f>'Upload Sheet Pull'!K113</f>
        <v>0</v>
      </c>
      <c r="J111" s="55">
        <f>'Upload Sheet Pull'!L113</f>
        <v>0</v>
      </c>
      <c r="K111" s="55">
        <f>'Upload Sheet Pull'!M113</f>
        <v>0</v>
      </c>
      <c r="L111" s="55">
        <f>'Upload Sheet Pull'!N113</f>
        <v>0</v>
      </c>
      <c r="M111" s="55">
        <f>'Upload Sheet Pull'!O113</f>
        <v>0</v>
      </c>
      <c r="N111" s="55">
        <f>'Upload Sheet Pull'!P113</f>
        <v>0</v>
      </c>
      <c r="O111" s="55">
        <f>'Upload Sheet Pull'!Q113</f>
        <v>0</v>
      </c>
      <c r="P111" s="55">
        <f>'Upload Sheet Pull'!R113</f>
        <v>0</v>
      </c>
      <c r="Q111" s="55">
        <f>'Upload Sheet Pull'!S113</f>
        <v>0</v>
      </c>
      <c r="R111" s="55">
        <f>'Upload Sheet Pull'!T113</f>
        <v>0</v>
      </c>
      <c r="S111" s="55">
        <f>'Upload Sheet Pull'!U113</f>
        <v>0</v>
      </c>
      <c r="T111" s="55">
        <f t="shared" si="2"/>
        <v>0</v>
      </c>
    </row>
    <row r="112" spans="1:20" x14ac:dyDescent="0.2">
      <c r="A112" s="46" t="str">
        <f>'Upload Sheet Pull'!A114</f>
        <v>Budget</v>
      </c>
      <c r="B112" s="46" t="str">
        <f>'Upload Sheet Pull'!B114</f>
        <v>7082-000000</v>
      </c>
      <c r="C112" s="46">
        <f>'Upload Sheet Pull'!C114</f>
        <v>573</v>
      </c>
      <c r="D112" s="46" t="str">
        <f>'Upload Sheet Pull'!D114</f>
        <v>035</v>
      </c>
      <c r="F112" s="46" t="str">
        <f>IF('Upload Sheet Pull'!E114="","",'Upload Sheet Pull'!E114)</f>
        <v/>
      </c>
      <c r="H112" s="55">
        <f>'Upload Sheet Pull'!J114</f>
        <v>0</v>
      </c>
      <c r="I112" s="55">
        <f>'Upload Sheet Pull'!K114</f>
        <v>0</v>
      </c>
      <c r="J112" s="55">
        <f>'Upload Sheet Pull'!L114</f>
        <v>700</v>
      </c>
      <c r="K112" s="55">
        <f>'Upload Sheet Pull'!M114</f>
        <v>0</v>
      </c>
      <c r="L112" s="55">
        <f>'Upload Sheet Pull'!N114</f>
        <v>0</v>
      </c>
      <c r="M112" s="55">
        <f>'Upload Sheet Pull'!O114</f>
        <v>0</v>
      </c>
      <c r="N112" s="55">
        <f>'Upload Sheet Pull'!P114</f>
        <v>0</v>
      </c>
      <c r="O112" s="55">
        <f>'Upload Sheet Pull'!Q114</f>
        <v>0</v>
      </c>
      <c r="P112" s="55">
        <f>'Upload Sheet Pull'!R114</f>
        <v>0</v>
      </c>
      <c r="Q112" s="55">
        <f>'Upload Sheet Pull'!S114</f>
        <v>0</v>
      </c>
      <c r="R112" s="55">
        <f>'Upload Sheet Pull'!T114</f>
        <v>0</v>
      </c>
      <c r="S112" s="55">
        <f>'Upload Sheet Pull'!U114</f>
        <v>0</v>
      </c>
      <c r="T112" s="55">
        <f t="shared" si="2"/>
        <v>700</v>
      </c>
    </row>
    <row r="113" spans="1:20" x14ac:dyDescent="0.2">
      <c r="A113" s="46" t="str">
        <f>'Upload Sheet Pull'!A115</f>
        <v>Budget</v>
      </c>
      <c r="B113" s="46" t="str">
        <f>'Upload Sheet Pull'!B115</f>
        <v/>
      </c>
      <c r="C113" s="46">
        <f>'Upload Sheet Pull'!C115</f>
        <v>573</v>
      </c>
      <c r="D113" s="46" t="str">
        <f>'Upload Sheet Pull'!D115</f>
        <v>035</v>
      </c>
      <c r="F113" s="46" t="str">
        <f>IF('Upload Sheet Pull'!E115="","",'Upload Sheet Pull'!E115)</f>
        <v/>
      </c>
      <c r="H113" s="55">
        <f>'Upload Sheet Pull'!J115</f>
        <v>0</v>
      </c>
      <c r="I113" s="55">
        <f>'Upload Sheet Pull'!K115</f>
        <v>0</v>
      </c>
      <c r="J113" s="55">
        <f>'Upload Sheet Pull'!L115</f>
        <v>0</v>
      </c>
      <c r="K113" s="55">
        <f>'Upload Sheet Pull'!M115</f>
        <v>0</v>
      </c>
      <c r="L113" s="55">
        <f>'Upload Sheet Pull'!N115</f>
        <v>0</v>
      </c>
      <c r="M113" s="55">
        <f>'Upload Sheet Pull'!O115</f>
        <v>0</v>
      </c>
      <c r="N113" s="55">
        <f>'Upload Sheet Pull'!P115</f>
        <v>0</v>
      </c>
      <c r="O113" s="55">
        <f>'Upload Sheet Pull'!Q115</f>
        <v>0</v>
      </c>
      <c r="P113" s="55">
        <f>'Upload Sheet Pull'!R115</f>
        <v>0</v>
      </c>
      <c r="Q113" s="55">
        <f>'Upload Sheet Pull'!S115</f>
        <v>0</v>
      </c>
      <c r="R113" s="55">
        <f>'Upload Sheet Pull'!T115</f>
        <v>0</v>
      </c>
      <c r="S113" s="55">
        <f>'Upload Sheet Pull'!U115</f>
        <v>0</v>
      </c>
      <c r="T113" s="55">
        <f t="shared" si="2"/>
        <v>0</v>
      </c>
    </row>
    <row r="114" spans="1:20" x14ac:dyDescent="0.2">
      <c r="A114" s="46" t="str">
        <f>'Upload Sheet Pull'!A116</f>
        <v>Budget</v>
      </c>
      <c r="B114" s="46" t="str">
        <f>'Upload Sheet Pull'!B116</f>
        <v/>
      </c>
      <c r="C114" s="46">
        <f>'Upload Sheet Pull'!C116</f>
        <v>573</v>
      </c>
      <c r="D114" s="46" t="str">
        <f>'Upload Sheet Pull'!D116</f>
        <v>035</v>
      </c>
      <c r="F114" s="46" t="str">
        <f>IF('Upload Sheet Pull'!E116="","",'Upload Sheet Pull'!E116)</f>
        <v/>
      </c>
      <c r="H114" s="55">
        <f>'Upload Sheet Pull'!J116</f>
        <v>0</v>
      </c>
      <c r="I114" s="55">
        <f>'Upload Sheet Pull'!K116</f>
        <v>0</v>
      </c>
      <c r="J114" s="55">
        <f>'Upload Sheet Pull'!L116</f>
        <v>0</v>
      </c>
      <c r="K114" s="55">
        <f>'Upload Sheet Pull'!M116</f>
        <v>0</v>
      </c>
      <c r="L114" s="55">
        <f>'Upload Sheet Pull'!N116</f>
        <v>0</v>
      </c>
      <c r="M114" s="55">
        <f>'Upload Sheet Pull'!O116</f>
        <v>0</v>
      </c>
      <c r="N114" s="55">
        <f>'Upload Sheet Pull'!P116</f>
        <v>0</v>
      </c>
      <c r="O114" s="55">
        <f>'Upload Sheet Pull'!Q116</f>
        <v>0</v>
      </c>
      <c r="P114" s="55">
        <f>'Upload Sheet Pull'!R116</f>
        <v>0</v>
      </c>
      <c r="Q114" s="55">
        <f>'Upload Sheet Pull'!S116</f>
        <v>0</v>
      </c>
      <c r="R114" s="55">
        <f>'Upload Sheet Pull'!T116</f>
        <v>0</v>
      </c>
      <c r="S114" s="55">
        <f>'Upload Sheet Pull'!U116</f>
        <v>0</v>
      </c>
      <c r="T114" s="55">
        <f t="shared" si="2"/>
        <v>0</v>
      </c>
    </row>
    <row r="115" spans="1:20" x14ac:dyDescent="0.2">
      <c r="A115" s="46" t="str">
        <f>'Upload Sheet Pull'!A117</f>
        <v>Budget</v>
      </c>
      <c r="B115" s="46" t="str">
        <f>'Upload Sheet Pull'!B117</f>
        <v/>
      </c>
      <c r="C115" s="46">
        <f>'Upload Sheet Pull'!C117</f>
        <v>573</v>
      </c>
      <c r="D115" s="46" t="str">
        <f>'Upload Sheet Pull'!D117</f>
        <v>035</v>
      </c>
      <c r="F115" s="46" t="str">
        <f>IF('Upload Sheet Pull'!E117="","",'Upload Sheet Pull'!E117)</f>
        <v/>
      </c>
      <c r="H115" s="55">
        <f>'Upload Sheet Pull'!J117</f>
        <v>0</v>
      </c>
      <c r="I115" s="55">
        <f>'Upload Sheet Pull'!K117</f>
        <v>0</v>
      </c>
      <c r="J115" s="55">
        <f>'Upload Sheet Pull'!L117</f>
        <v>0</v>
      </c>
      <c r="K115" s="55">
        <f>'Upload Sheet Pull'!M117</f>
        <v>0</v>
      </c>
      <c r="L115" s="55">
        <f>'Upload Sheet Pull'!N117</f>
        <v>0</v>
      </c>
      <c r="M115" s="55">
        <f>'Upload Sheet Pull'!O117</f>
        <v>0</v>
      </c>
      <c r="N115" s="55">
        <f>'Upload Sheet Pull'!P117</f>
        <v>0</v>
      </c>
      <c r="O115" s="55">
        <f>'Upload Sheet Pull'!Q117</f>
        <v>0</v>
      </c>
      <c r="P115" s="55">
        <f>'Upload Sheet Pull'!R117</f>
        <v>0</v>
      </c>
      <c r="Q115" s="55">
        <f>'Upload Sheet Pull'!S117</f>
        <v>0</v>
      </c>
      <c r="R115" s="55">
        <f>'Upload Sheet Pull'!T117</f>
        <v>0</v>
      </c>
      <c r="S115" s="55">
        <f>'Upload Sheet Pull'!U117</f>
        <v>0</v>
      </c>
      <c r="T115" s="55">
        <f t="shared" si="2"/>
        <v>0</v>
      </c>
    </row>
    <row r="116" spans="1:20" x14ac:dyDescent="0.2">
      <c r="A116" s="46" t="str">
        <f>'Upload Sheet Pull'!A118</f>
        <v>Budget</v>
      </c>
      <c r="B116" s="46" t="str">
        <f>'Upload Sheet Pull'!B118</f>
        <v>7006-000000</v>
      </c>
      <c r="C116" s="46">
        <f>'Upload Sheet Pull'!C118</f>
        <v>574</v>
      </c>
      <c r="D116" s="46" t="str">
        <f>'Upload Sheet Pull'!D118</f>
        <v>035</v>
      </c>
      <c r="F116" s="46" t="str">
        <f>IF('Upload Sheet Pull'!E118="","",'Upload Sheet Pull'!E118)</f>
        <v/>
      </c>
      <c r="H116" s="55">
        <f>'Upload Sheet Pull'!J118</f>
        <v>0</v>
      </c>
      <c r="I116" s="55">
        <f>'Upload Sheet Pull'!K118</f>
        <v>0</v>
      </c>
      <c r="J116" s="55">
        <f>'Upload Sheet Pull'!L118</f>
        <v>0</v>
      </c>
      <c r="K116" s="55">
        <f>'Upload Sheet Pull'!M118</f>
        <v>0</v>
      </c>
      <c r="L116" s="55">
        <f>'Upload Sheet Pull'!N118</f>
        <v>0</v>
      </c>
      <c r="M116" s="55">
        <f>'Upload Sheet Pull'!O118</f>
        <v>0</v>
      </c>
      <c r="N116" s="55">
        <f>'Upload Sheet Pull'!P118</f>
        <v>0</v>
      </c>
      <c r="O116" s="55">
        <f>'Upload Sheet Pull'!Q118</f>
        <v>0</v>
      </c>
      <c r="P116" s="55">
        <f>'Upload Sheet Pull'!R118</f>
        <v>0</v>
      </c>
      <c r="Q116" s="55">
        <f>'Upload Sheet Pull'!S118</f>
        <v>0</v>
      </c>
      <c r="R116" s="55">
        <f>'Upload Sheet Pull'!T118</f>
        <v>0</v>
      </c>
      <c r="S116" s="55">
        <f>'Upload Sheet Pull'!U118</f>
        <v>0</v>
      </c>
      <c r="T116" s="55">
        <f t="shared" si="2"/>
        <v>0</v>
      </c>
    </row>
    <row r="117" spans="1:20" x14ac:dyDescent="0.2">
      <c r="A117" s="46" t="str">
        <f>'Upload Sheet Pull'!A119</f>
        <v>Budget</v>
      </c>
      <c r="B117" s="46" t="str">
        <f>'Upload Sheet Pull'!B119</f>
        <v>7008-000000</v>
      </c>
      <c r="C117" s="46">
        <f>'Upload Sheet Pull'!C119</f>
        <v>574</v>
      </c>
      <c r="D117" s="46" t="str">
        <f>'Upload Sheet Pull'!D119</f>
        <v>035</v>
      </c>
      <c r="F117" s="46" t="str">
        <f>IF('Upload Sheet Pull'!E119="","",'Upload Sheet Pull'!E119)</f>
        <v/>
      </c>
      <c r="H117" s="55">
        <f>'Upload Sheet Pull'!J119</f>
        <v>0</v>
      </c>
      <c r="I117" s="55">
        <f>'Upload Sheet Pull'!K119</f>
        <v>0</v>
      </c>
      <c r="J117" s="55">
        <f>'Upload Sheet Pull'!L119</f>
        <v>0</v>
      </c>
      <c r="K117" s="55">
        <f>'Upload Sheet Pull'!M119</f>
        <v>0</v>
      </c>
      <c r="L117" s="55">
        <f>'Upload Sheet Pull'!N119</f>
        <v>0</v>
      </c>
      <c r="M117" s="55">
        <f>'Upload Sheet Pull'!O119</f>
        <v>0</v>
      </c>
      <c r="N117" s="55">
        <f>'Upload Sheet Pull'!P119</f>
        <v>0</v>
      </c>
      <c r="O117" s="55">
        <f>'Upload Sheet Pull'!Q119</f>
        <v>0</v>
      </c>
      <c r="P117" s="55">
        <f>'Upload Sheet Pull'!R119</f>
        <v>0</v>
      </c>
      <c r="Q117" s="55">
        <f>'Upload Sheet Pull'!S119</f>
        <v>0</v>
      </c>
      <c r="R117" s="55">
        <f>'Upload Sheet Pull'!T119</f>
        <v>0</v>
      </c>
      <c r="S117" s="55">
        <f>'Upload Sheet Pull'!U119</f>
        <v>0</v>
      </c>
      <c r="T117" s="55">
        <f t="shared" si="2"/>
        <v>0</v>
      </c>
    </row>
    <row r="118" spans="1:20" x14ac:dyDescent="0.2">
      <c r="A118" s="46" t="str">
        <f>'Upload Sheet Pull'!A120</f>
        <v>Budget</v>
      </c>
      <c r="B118" s="46" t="str">
        <f>'Upload Sheet Pull'!B120</f>
        <v>7010-000000</v>
      </c>
      <c r="C118" s="46">
        <f>'Upload Sheet Pull'!C120</f>
        <v>574</v>
      </c>
      <c r="D118" s="46" t="str">
        <f>'Upload Sheet Pull'!D120</f>
        <v>035</v>
      </c>
      <c r="F118" s="46" t="str">
        <f>IF('Upload Sheet Pull'!E120="","",'Upload Sheet Pull'!E120)</f>
        <v/>
      </c>
      <c r="H118" s="55">
        <f>'Upload Sheet Pull'!J120</f>
        <v>0</v>
      </c>
      <c r="I118" s="55">
        <f>'Upload Sheet Pull'!K120</f>
        <v>0</v>
      </c>
      <c r="J118" s="55">
        <f>'Upload Sheet Pull'!L120</f>
        <v>0</v>
      </c>
      <c r="K118" s="55">
        <f>'Upload Sheet Pull'!M120</f>
        <v>0</v>
      </c>
      <c r="L118" s="55">
        <f>'Upload Sheet Pull'!N120</f>
        <v>0</v>
      </c>
      <c r="M118" s="55">
        <f>'Upload Sheet Pull'!O120</f>
        <v>0</v>
      </c>
      <c r="N118" s="55">
        <f>'Upload Sheet Pull'!P120</f>
        <v>0</v>
      </c>
      <c r="O118" s="55">
        <f>'Upload Sheet Pull'!Q120</f>
        <v>0</v>
      </c>
      <c r="P118" s="55">
        <f>'Upload Sheet Pull'!R120</f>
        <v>0</v>
      </c>
      <c r="Q118" s="55">
        <f>'Upload Sheet Pull'!S120</f>
        <v>0</v>
      </c>
      <c r="R118" s="55">
        <f>'Upload Sheet Pull'!T120</f>
        <v>0</v>
      </c>
      <c r="S118" s="55">
        <f>'Upload Sheet Pull'!U120</f>
        <v>0</v>
      </c>
      <c r="T118" s="55">
        <f t="shared" si="2"/>
        <v>0</v>
      </c>
    </row>
    <row r="119" spans="1:20" x14ac:dyDescent="0.2">
      <c r="A119" s="46" t="str">
        <f>'Upload Sheet Pull'!A121</f>
        <v>Budget</v>
      </c>
      <c r="B119" s="46" t="str">
        <f>'Upload Sheet Pull'!B121</f>
        <v>7012-000000</v>
      </c>
      <c r="C119" s="46">
        <f>'Upload Sheet Pull'!C121</f>
        <v>574</v>
      </c>
      <c r="D119" s="46" t="str">
        <f>'Upload Sheet Pull'!D121</f>
        <v>035</v>
      </c>
      <c r="F119" s="46" t="str">
        <f>IF('Upload Sheet Pull'!E121="","",'Upload Sheet Pull'!E121)</f>
        <v/>
      </c>
      <c r="H119" s="55">
        <f>'Upload Sheet Pull'!J121</f>
        <v>0</v>
      </c>
      <c r="I119" s="55">
        <f>'Upload Sheet Pull'!K121</f>
        <v>0</v>
      </c>
      <c r="J119" s="55">
        <f>'Upload Sheet Pull'!L121</f>
        <v>0</v>
      </c>
      <c r="K119" s="55">
        <f>'Upload Sheet Pull'!M121</f>
        <v>0</v>
      </c>
      <c r="L119" s="55">
        <f>'Upload Sheet Pull'!N121</f>
        <v>0</v>
      </c>
      <c r="M119" s="55">
        <f>'Upload Sheet Pull'!O121</f>
        <v>0</v>
      </c>
      <c r="N119" s="55">
        <f>'Upload Sheet Pull'!P121</f>
        <v>0</v>
      </c>
      <c r="O119" s="55">
        <f>'Upload Sheet Pull'!Q121</f>
        <v>0</v>
      </c>
      <c r="P119" s="55">
        <f>'Upload Sheet Pull'!R121</f>
        <v>0</v>
      </c>
      <c r="Q119" s="55">
        <f>'Upload Sheet Pull'!S121</f>
        <v>0</v>
      </c>
      <c r="R119" s="55">
        <f>'Upload Sheet Pull'!T121</f>
        <v>0</v>
      </c>
      <c r="S119" s="55">
        <f>'Upload Sheet Pull'!U121</f>
        <v>0</v>
      </c>
      <c r="T119" s="55">
        <f t="shared" si="2"/>
        <v>0</v>
      </c>
    </row>
    <row r="120" spans="1:20" x14ac:dyDescent="0.2">
      <c r="A120" s="46" t="str">
        <f>'Upload Sheet Pull'!A122</f>
        <v>Budget</v>
      </c>
      <c r="B120" s="46" t="str">
        <f>'Upload Sheet Pull'!B122</f>
        <v>7036-000000</v>
      </c>
      <c r="C120" s="46">
        <f>'Upload Sheet Pull'!C122</f>
        <v>574</v>
      </c>
      <c r="D120" s="46" t="str">
        <f>'Upload Sheet Pull'!D122</f>
        <v>035</v>
      </c>
      <c r="F120" s="46" t="str">
        <f>IF('Upload Sheet Pull'!E122="","",'Upload Sheet Pull'!E122)</f>
        <v/>
      </c>
      <c r="H120" s="55">
        <f>'Upload Sheet Pull'!J122</f>
        <v>0</v>
      </c>
      <c r="I120" s="55">
        <f>'Upload Sheet Pull'!K122</f>
        <v>0</v>
      </c>
      <c r="J120" s="55">
        <f>'Upload Sheet Pull'!L122</f>
        <v>0</v>
      </c>
      <c r="K120" s="55">
        <f>'Upload Sheet Pull'!M122</f>
        <v>0</v>
      </c>
      <c r="L120" s="55">
        <f>'Upload Sheet Pull'!N122</f>
        <v>0</v>
      </c>
      <c r="M120" s="55">
        <f>'Upload Sheet Pull'!O122</f>
        <v>0</v>
      </c>
      <c r="N120" s="55">
        <f>'Upload Sheet Pull'!P122</f>
        <v>0</v>
      </c>
      <c r="O120" s="55">
        <f>'Upload Sheet Pull'!Q122</f>
        <v>0</v>
      </c>
      <c r="P120" s="55">
        <f>'Upload Sheet Pull'!R122</f>
        <v>0</v>
      </c>
      <c r="Q120" s="55">
        <f>'Upload Sheet Pull'!S122</f>
        <v>0</v>
      </c>
      <c r="R120" s="55">
        <f>'Upload Sheet Pull'!T122</f>
        <v>0</v>
      </c>
      <c r="S120" s="55">
        <f>'Upload Sheet Pull'!U122</f>
        <v>0</v>
      </c>
      <c r="T120" s="55">
        <f t="shared" si="2"/>
        <v>0</v>
      </c>
    </row>
    <row r="121" spans="1:20" x14ac:dyDescent="0.2">
      <c r="A121" s="46" t="str">
        <f>'Upload Sheet Pull'!A123</f>
        <v>Budget</v>
      </c>
      <c r="B121" s="46" t="str">
        <f>'Upload Sheet Pull'!B123</f>
        <v>7044-000000</v>
      </c>
      <c r="C121" s="46">
        <f>'Upload Sheet Pull'!C123</f>
        <v>574</v>
      </c>
      <c r="D121" s="46" t="str">
        <f>'Upload Sheet Pull'!D123</f>
        <v>035</v>
      </c>
      <c r="F121" s="46" t="str">
        <f>IF('Upload Sheet Pull'!E123="","",'Upload Sheet Pull'!E123)</f>
        <v/>
      </c>
      <c r="H121" s="55">
        <f>'Upload Sheet Pull'!J123</f>
        <v>0</v>
      </c>
      <c r="I121" s="55">
        <f>'Upload Sheet Pull'!K123</f>
        <v>0</v>
      </c>
      <c r="J121" s="55">
        <f>'Upload Sheet Pull'!L123</f>
        <v>0</v>
      </c>
      <c r="K121" s="55">
        <f>'Upload Sheet Pull'!M123</f>
        <v>0</v>
      </c>
      <c r="L121" s="55">
        <f>'Upload Sheet Pull'!N123</f>
        <v>0</v>
      </c>
      <c r="M121" s="55">
        <f>'Upload Sheet Pull'!O123</f>
        <v>0</v>
      </c>
      <c r="N121" s="55">
        <f>'Upload Sheet Pull'!P123</f>
        <v>0</v>
      </c>
      <c r="O121" s="55">
        <f>'Upload Sheet Pull'!Q123</f>
        <v>0</v>
      </c>
      <c r="P121" s="55">
        <f>'Upload Sheet Pull'!R123</f>
        <v>0</v>
      </c>
      <c r="Q121" s="55">
        <f>'Upload Sheet Pull'!S123</f>
        <v>0</v>
      </c>
      <c r="R121" s="55">
        <f>'Upload Sheet Pull'!T123</f>
        <v>0</v>
      </c>
      <c r="S121" s="55">
        <f>'Upload Sheet Pull'!U123</f>
        <v>0</v>
      </c>
      <c r="T121" s="55">
        <f t="shared" si="2"/>
        <v>0</v>
      </c>
    </row>
    <row r="122" spans="1:20" x14ac:dyDescent="0.2">
      <c r="A122" s="46" t="str">
        <f>'Upload Sheet Pull'!A124</f>
        <v>Budget</v>
      </c>
      <c r="B122" s="46" t="str">
        <f>'Upload Sheet Pull'!B124</f>
        <v>7082-000000</v>
      </c>
      <c r="C122" s="46">
        <f>'Upload Sheet Pull'!C124</f>
        <v>574</v>
      </c>
      <c r="D122" s="46" t="str">
        <f>'Upload Sheet Pull'!D124</f>
        <v>035</v>
      </c>
      <c r="F122" s="46" t="str">
        <f>IF('Upload Sheet Pull'!E124="","",'Upload Sheet Pull'!E124)</f>
        <v/>
      </c>
      <c r="H122" s="55">
        <f>'Upload Sheet Pull'!J124</f>
        <v>0</v>
      </c>
      <c r="I122" s="55">
        <f>'Upload Sheet Pull'!K124</f>
        <v>0</v>
      </c>
      <c r="J122" s="55">
        <f>'Upload Sheet Pull'!L124</f>
        <v>0</v>
      </c>
      <c r="K122" s="55">
        <f>'Upload Sheet Pull'!M124</f>
        <v>0</v>
      </c>
      <c r="L122" s="55">
        <f>'Upload Sheet Pull'!N124</f>
        <v>0</v>
      </c>
      <c r="M122" s="55">
        <f>'Upload Sheet Pull'!O124</f>
        <v>0</v>
      </c>
      <c r="N122" s="55">
        <f>'Upload Sheet Pull'!P124</f>
        <v>0</v>
      </c>
      <c r="O122" s="55">
        <f>'Upload Sheet Pull'!Q124</f>
        <v>0</v>
      </c>
      <c r="P122" s="55">
        <f>'Upload Sheet Pull'!R124</f>
        <v>0</v>
      </c>
      <c r="Q122" s="55">
        <f>'Upload Sheet Pull'!S124</f>
        <v>0</v>
      </c>
      <c r="R122" s="55">
        <f>'Upload Sheet Pull'!T124</f>
        <v>0</v>
      </c>
      <c r="S122" s="55">
        <f>'Upload Sheet Pull'!U124</f>
        <v>0</v>
      </c>
      <c r="T122" s="55">
        <f t="shared" si="2"/>
        <v>0</v>
      </c>
    </row>
    <row r="123" spans="1:20" x14ac:dyDescent="0.2">
      <c r="A123" s="46" t="str">
        <f>'Upload Sheet Pull'!A125</f>
        <v>Budget</v>
      </c>
      <c r="B123" s="46" t="str">
        <f>'Upload Sheet Pull'!B125</f>
        <v/>
      </c>
      <c r="C123" s="46">
        <f>'Upload Sheet Pull'!C125</f>
        <v>574</v>
      </c>
      <c r="D123" s="46" t="str">
        <f>'Upload Sheet Pull'!D125</f>
        <v>035</v>
      </c>
      <c r="F123" s="46" t="str">
        <f>IF('Upload Sheet Pull'!E125="","",'Upload Sheet Pull'!E125)</f>
        <v/>
      </c>
      <c r="H123" s="55">
        <f>'Upload Sheet Pull'!J125</f>
        <v>0</v>
      </c>
      <c r="I123" s="55">
        <f>'Upload Sheet Pull'!K125</f>
        <v>0</v>
      </c>
      <c r="J123" s="55">
        <f>'Upload Sheet Pull'!L125</f>
        <v>0</v>
      </c>
      <c r="K123" s="55">
        <f>'Upload Sheet Pull'!M125</f>
        <v>0</v>
      </c>
      <c r="L123" s="55">
        <f>'Upload Sheet Pull'!N125</f>
        <v>0</v>
      </c>
      <c r="M123" s="55">
        <f>'Upload Sheet Pull'!O125</f>
        <v>0</v>
      </c>
      <c r="N123" s="55">
        <f>'Upload Sheet Pull'!P125</f>
        <v>0</v>
      </c>
      <c r="O123" s="55">
        <f>'Upload Sheet Pull'!Q125</f>
        <v>0</v>
      </c>
      <c r="P123" s="55">
        <f>'Upload Sheet Pull'!R125</f>
        <v>0</v>
      </c>
      <c r="Q123" s="55">
        <f>'Upload Sheet Pull'!S125</f>
        <v>0</v>
      </c>
      <c r="R123" s="55">
        <f>'Upload Sheet Pull'!T125</f>
        <v>0</v>
      </c>
      <c r="S123" s="55">
        <f>'Upload Sheet Pull'!U125</f>
        <v>0</v>
      </c>
      <c r="T123" s="55">
        <f t="shared" si="2"/>
        <v>0</v>
      </c>
    </row>
    <row r="124" spans="1:20" x14ac:dyDescent="0.2">
      <c r="A124" s="46" t="str">
        <f>'Upload Sheet Pull'!A126</f>
        <v>Budget</v>
      </c>
      <c r="B124" s="46" t="str">
        <f>'Upload Sheet Pull'!B126</f>
        <v/>
      </c>
      <c r="C124" s="46">
        <f>'Upload Sheet Pull'!C126</f>
        <v>574</v>
      </c>
      <c r="D124" s="46" t="str">
        <f>'Upload Sheet Pull'!D126</f>
        <v>035</v>
      </c>
      <c r="F124" s="46" t="str">
        <f>IF('Upload Sheet Pull'!E126="","",'Upload Sheet Pull'!E126)</f>
        <v/>
      </c>
      <c r="H124" s="55">
        <f>'Upload Sheet Pull'!J126</f>
        <v>0</v>
      </c>
      <c r="I124" s="55">
        <f>'Upload Sheet Pull'!K126</f>
        <v>0</v>
      </c>
      <c r="J124" s="55">
        <f>'Upload Sheet Pull'!L126</f>
        <v>0</v>
      </c>
      <c r="K124" s="55">
        <f>'Upload Sheet Pull'!M126</f>
        <v>0</v>
      </c>
      <c r="L124" s="55">
        <f>'Upload Sheet Pull'!N126</f>
        <v>0</v>
      </c>
      <c r="M124" s="55">
        <f>'Upload Sheet Pull'!O126</f>
        <v>0</v>
      </c>
      <c r="N124" s="55">
        <f>'Upload Sheet Pull'!P126</f>
        <v>0</v>
      </c>
      <c r="O124" s="55">
        <f>'Upload Sheet Pull'!Q126</f>
        <v>0</v>
      </c>
      <c r="P124" s="55">
        <f>'Upload Sheet Pull'!R126</f>
        <v>0</v>
      </c>
      <c r="Q124" s="55">
        <f>'Upload Sheet Pull'!S126</f>
        <v>0</v>
      </c>
      <c r="R124" s="55">
        <f>'Upload Sheet Pull'!T126</f>
        <v>0</v>
      </c>
      <c r="S124" s="55">
        <f>'Upload Sheet Pull'!U126</f>
        <v>0</v>
      </c>
      <c r="T124" s="55">
        <f t="shared" si="2"/>
        <v>0</v>
      </c>
    </row>
    <row r="125" spans="1:20" x14ac:dyDescent="0.2">
      <c r="A125" s="46" t="str">
        <f>'Upload Sheet Pull'!A127</f>
        <v>Budget</v>
      </c>
      <c r="B125" s="46" t="str">
        <f>'Upload Sheet Pull'!B127</f>
        <v/>
      </c>
      <c r="C125" s="46">
        <f>'Upload Sheet Pull'!C127</f>
        <v>574</v>
      </c>
      <c r="D125" s="46" t="str">
        <f>'Upload Sheet Pull'!D127</f>
        <v>035</v>
      </c>
      <c r="F125" s="46" t="str">
        <f>IF('Upload Sheet Pull'!E127="","",'Upload Sheet Pull'!E127)</f>
        <v/>
      </c>
      <c r="H125" s="55">
        <f>'Upload Sheet Pull'!J127</f>
        <v>0</v>
      </c>
      <c r="I125" s="55">
        <f>'Upload Sheet Pull'!K127</f>
        <v>0</v>
      </c>
      <c r="J125" s="55">
        <f>'Upload Sheet Pull'!L127</f>
        <v>0</v>
      </c>
      <c r="K125" s="55">
        <f>'Upload Sheet Pull'!M127</f>
        <v>0</v>
      </c>
      <c r="L125" s="55">
        <f>'Upload Sheet Pull'!N127</f>
        <v>0</v>
      </c>
      <c r="M125" s="55">
        <f>'Upload Sheet Pull'!O127</f>
        <v>0</v>
      </c>
      <c r="N125" s="55">
        <f>'Upload Sheet Pull'!P127</f>
        <v>0</v>
      </c>
      <c r="O125" s="55">
        <f>'Upload Sheet Pull'!Q127</f>
        <v>0</v>
      </c>
      <c r="P125" s="55">
        <f>'Upload Sheet Pull'!R127</f>
        <v>0</v>
      </c>
      <c r="Q125" s="55">
        <f>'Upload Sheet Pull'!S127</f>
        <v>0</v>
      </c>
      <c r="R125" s="55">
        <f>'Upload Sheet Pull'!T127</f>
        <v>0</v>
      </c>
      <c r="S125" s="55">
        <f>'Upload Sheet Pull'!U127</f>
        <v>0</v>
      </c>
      <c r="T125" s="55">
        <f t="shared" si="2"/>
        <v>0</v>
      </c>
    </row>
    <row r="126" spans="1:20" x14ac:dyDescent="0.2">
      <c r="A126" s="46" t="str">
        <f>'Upload Sheet Pull'!A128</f>
        <v>Budget</v>
      </c>
      <c r="B126" s="46" t="str">
        <f>'Upload Sheet Pull'!B128</f>
        <v>7006-000000</v>
      </c>
      <c r="C126" s="46">
        <f>'Upload Sheet Pull'!C128</f>
        <v>580</v>
      </c>
      <c r="D126" s="46" t="str">
        <f>'Upload Sheet Pull'!D128</f>
        <v>035</v>
      </c>
      <c r="F126" s="46" t="str">
        <f>IF('Upload Sheet Pull'!E128="","",'Upload Sheet Pull'!E128)</f>
        <v/>
      </c>
      <c r="H126" s="55">
        <f>'Upload Sheet Pull'!J128</f>
        <v>0</v>
      </c>
      <c r="I126" s="55">
        <f>'Upload Sheet Pull'!K128</f>
        <v>0</v>
      </c>
      <c r="J126" s="55">
        <f>'Upload Sheet Pull'!L128</f>
        <v>0</v>
      </c>
      <c r="K126" s="55">
        <f>'Upload Sheet Pull'!M128</f>
        <v>0</v>
      </c>
      <c r="L126" s="55">
        <f>'Upload Sheet Pull'!N128</f>
        <v>0</v>
      </c>
      <c r="M126" s="55">
        <f>'Upload Sheet Pull'!O128</f>
        <v>0</v>
      </c>
      <c r="N126" s="55">
        <f>'Upload Sheet Pull'!P128</f>
        <v>0</v>
      </c>
      <c r="O126" s="55">
        <f>'Upload Sheet Pull'!Q128</f>
        <v>0</v>
      </c>
      <c r="P126" s="55">
        <f>'Upload Sheet Pull'!R128</f>
        <v>0</v>
      </c>
      <c r="Q126" s="55">
        <f>'Upload Sheet Pull'!S128</f>
        <v>0</v>
      </c>
      <c r="R126" s="55">
        <f>'Upload Sheet Pull'!T128</f>
        <v>0</v>
      </c>
      <c r="S126" s="55">
        <f>'Upload Sheet Pull'!U128</f>
        <v>0</v>
      </c>
      <c r="T126" s="55">
        <f t="shared" si="2"/>
        <v>0</v>
      </c>
    </row>
    <row r="127" spans="1:20" x14ac:dyDescent="0.2">
      <c r="A127" s="46" t="str">
        <f>'Upload Sheet Pull'!A129</f>
        <v>Budget</v>
      </c>
      <c r="B127" s="46" t="str">
        <f>'Upload Sheet Pull'!B129</f>
        <v>7008-000000</v>
      </c>
      <c r="C127" s="46">
        <f>'Upload Sheet Pull'!C129</f>
        <v>580</v>
      </c>
      <c r="D127" s="46" t="str">
        <f>'Upload Sheet Pull'!D129</f>
        <v>035</v>
      </c>
      <c r="F127" s="46" t="str">
        <f>IF('Upload Sheet Pull'!E129="","",'Upload Sheet Pull'!E129)</f>
        <v/>
      </c>
      <c r="H127" s="55">
        <f>'Upload Sheet Pull'!J129</f>
        <v>0</v>
      </c>
      <c r="I127" s="55">
        <f>'Upload Sheet Pull'!K129</f>
        <v>0</v>
      </c>
      <c r="J127" s="55">
        <f>'Upload Sheet Pull'!L129</f>
        <v>0</v>
      </c>
      <c r="K127" s="55">
        <f>'Upload Sheet Pull'!M129</f>
        <v>300</v>
      </c>
      <c r="L127" s="55">
        <f>'Upload Sheet Pull'!N129</f>
        <v>200</v>
      </c>
      <c r="M127" s="55">
        <f>'Upload Sheet Pull'!O129</f>
        <v>0</v>
      </c>
      <c r="N127" s="55">
        <f>'Upload Sheet Pull'!P129</f>
        <v>500</v>
      </c>
      <c r="O127" s="55">
        <f>'Upload Sheet Pull'!Q129</f>
        <v>0</v>
      </c>
      <c r="P127" s="55">
        <f>'Upload Sheet Pull'!R129</f>
        <v>500</v>
      </c>
      <c r="Q127" s="55">
        <f>'Upload Sheet Pull'!S129</f>
        <v>200</v>
      </c>
      <c r="R127" s="55">
        <f>'Upload Sheet Pull'!T129</f>
        <v>0</v>
      </c>
      <c r="S127" s="55">
        <f>'Upload Sheet Pull'!U129</f>
        <v>0</v>
      </c>
      <c r="T127" s="55">
        <f t="shared" si="2"/>
        <v>1700</v>
      </c>
    </row>
    <row r="128" spans="1:20" x14ac:dyDescent="0.2">
      <c r="A128" s="46" t="str">
        <f>'Upload Sheet Pull'!A130</f>
        <v>Budget</v>
      </c>
      <c r="B128" s="46" t="str">
        <f>'Upload Sheet Pull'!B130</f>
        <v>7010-000000</v>
      </c>
      <c r="C128" s="46">
        <f>'Upload Sheet Pull'!C130</f>
        <v>580</v>
      </c>
      <c r="D128" s="46" t="str">
        <f>'Upload Sheet Pull'!D130</f>
        <v>035</v>
      </c>
      <c r="F128" s="46" t="str">
        <f>IF('Upload Sheet Pull'!E130="","",'Upload Sheet Pull'!E130)</f>
        <v/>
      </c>
      <c r="H128" s="55">
        <f>'Upload Sheet Pull'!J130</f>
        <v>0</v>
      </c>
      <c r="I128" s="55">
        <f>'Upload Sheet Pull'!K130</f>
        <v>0</v>
      </c>
      <c r="J128" s="55">
        <f>'Upload Sheet Pull'!L130</f>
        <v>0</v>
      </c>
      <c r="K128" s="55">
        <f>'Upload Sheet Pull'!M130</f>
        <v>0</v>
      </c>
      <c r="L128" s="55">
        <f>'Upload Sheet Pull'!N130</f>
        <v>0</v>
      </c>
      <c r="M128" s="55">
        <f>'Upload Sheet Pull'!O130</f>
        <v>0</v>
      </c>
      <c r="N128" s="55">
        <f>'Upload Sheet Pull'!P130</f>
        <v>0</v>
      </c>
      <c r="O128" s="55">
        <f>'Upload Sheet Pull'!Q130</f>
        <v>0</v>
      </c>
      <c r="P128" s="55">
        <f>'Upload Sheet Pull'!R130</f>
        <v>0</v>
      </c>
      <c r="Q128" s="55">
        <f>'Upload Sheet Pull'!S130</f>
        <v>0</v>
      </c>
      <c r="R128" s="55">
        <f>'Upload Sheet Pull'!T130</f>
        <v>0</v>
      </c>
      <c r="S128" s="55">
        <f>'Upload Sheet Pull'!U130</f>
        <v>0</v>
      </c>
      <c r="T128" s="55">
        <f t="shared" si="2"/>
        <v>0</v>
      </c>
    </row>
    <row r="129" spans="1:20" x14ac:dyDescent="0.2">
      <c r="A129" s="46" t="str">
        <f>'Upload Sheet Pull'!A131</f>
        <v>Budget</v>
      </c>
      <c r="B129" s="46" t="str">
        <f>'Upload Sheet Pull'!B131</f>
        <v>7012-000000</v>
      </c>
      <c r="C129" s="46">
        <f>'Upload Sheet Pull'!C131</f>
        <v>580</v>
      </c>
      <c r="D129" s="46" t="str">
        <f>'Upload Sheet Pull'!D131</f>
        <v>035</v>
      </c>
      <c r="F129" s="46" t="str">
        <f>IF('Upload Sheet Pull'!E131="","",'Upload Sheet Pull'!E131)</f>
        <v/>
      </c>
      <c r="H129" s="55">
        <f>'Upload Sheet Pull'!J131</f>
        <v>0</v>
      </c>
      <c r="I129" s="55">
        <f>'Upload Sheet Pull'!K131</f>
        <v>0</v>
      </c>
      <c r="J129" s="55">
        <f>'Upload Sheet Pull'!L131</f>
        <v>0</v>
      </c>
      <c r="K129" s="55">
        <f>'Upload Sheet Pull'!M131</f>
        <v>0</v>
      </c>
      <c r="L129" s="55">
        <f>'Upload Sheet Pull'!N131</f>
        <v>0</v>
      </c>
      <c r="M129" s="55">
        <f>'Upload Sheet Pull'!O131</f>
        <v>0</v>
      </c>
      <c r="N129" s="55">
        <f>'Upload Sheet Pull'!P131</f>
        <v>0</v>
      </c>
      <c r="O129" s="55">
        <f>'Upload Sheet Pull'!Q131</f>
        <v>0</v>
      </c>
      <c r="P129" s="55">
        <f>'Upload Sheet Pull'!R131</f>
        <v>0</v>
      </c>
      <c r="Q129" s="55">
        <f>'Upload Sheet Pull'!S131</f>
        <v>0</v>
      </c>
      <c r="R129" s="55">
        <f>'Upload Sheet Pull'!T131</f>
        <v>0</v>
      </c>
      <c r="S129" s="55">
        <f>'Upload Sheet Pull'!U131</f>
        <v>0</v>
      </c>
      <c r="T129" s="55">
        <f t="shared" si="2"/>
        <v>0</v>
      </c>
    </row>
    <row r="130" spans="1:20" x14ac:dyDescent="0.2">
      <c r="A130" s="46" t="str">
        <f>'Upload Sheet Pull'!A132</f>
        <v>Budget</v>
      </c>
      <c r="B130" s="46" t="str">
        <f>'Upload Sheet Pull'!B132</f>
        <v>7036-000000</v>
      </c>
      <c r="C130" s="46">
        <f>'Upload Sheet Pull'!C132</f>
        <v>580</v>
      </c>
      <c r="D130" s="46" t="str">
        <f>'Upload Sheet Pull'!D132</f>
        <v>035</v>
      </c>
      <c r="F130" s="46" t="str">
        <f>IF('Upload Sheet Pull'!E132="","",'Upload Sheet Pull'!E132)</f>
        <v/>
      </c>
      <c r="H130" s="55">
        <f>'Upload Sheet Pull'!J132</f>
        <v>0</v>
      </c>
      <c r="I130" s="55">
        <f>'Upload Sheet Pull'!K132</f>
        <v>0</v>
      </c>
      <c r="J130" s="55">
        <f>'Upload Sheet Pull'!L132</f>
        <v>0</v>
      </c>
      <c r="K130" s="55">
        <f>'Upload Sheet Pull'!M132</f>
        <v>150</v>
      </c>
      <c r="L130" s="55">
        <f>'Upload Sheet Pull'!N132</f>
        <v>0</v>
      </c>
      <c r="M130" s="55">
        <f>'Upload Sheet Pull'!O132</f>
        <v>0</v>
      </c>
      <c r="N130" s="55">
        <f>'Upload Sheet Pull'!P132</f>
        <v>0</v>
      </c>
      <c r="O130" s="55">
        <f>'Upload Sheet Pull'!Q132</f>
        <v>150</v>
      </c>
      <c r="P130" s="55">
        <f>'Upload Sheet Pull'!R132</f>
        <v>0</v>
      </c>
      <c r="Q130" s="55">
        <f>'Upload Sheet Pull'!S132</f>
        <v>0</v>
      </c>
      <c r="R130" s="55">
        <f>'Upload Sheet Pull'!T132</f>
        <v>0</v>
      </c>
      <c r="S130" s="55">
        <f>'Upload Sheet Pull'!U132</f>
        <v>0</v>
      </c>
      <c r="T130" s="55">
        <f t="shared" si="2"/>
        <v>300</v>
      </c>
    </row>
    <row r="131" spans="1:20" x14ac:dyDescent="0.2">
      <c r="A131" s="46" t="str">
        <f>'Upload Sheet Pull'!A133</f>
        <v>Budget</v>
      </c>
      <c r="B131" s="46" t="str">
        <f>'Upload Sheet Pull'!B133</f>
        <v>7044-000000</v>
      </c>
      <c r="C131" s="46">
        <f>'Upload Sheet Pull'!C133</f>
        <v>580</v>
      </c>
      <c r="D131" s="46" t="str">
        <f>'Upload Sheet Pull'!D133</f>
        <v>035</v>
      </c>
      <c r="F131" s="46" t="str">
        <f>IF('Upload Sheet Pull'!E133="","",'Upload Sheet Pull'!E133)</f>
        <v/>
      </c>
      <c r="H131" s="55">
        <f>'Upload Sheet Pull'!J133</f>
        <v>0</v>
      </c>
      <c r="I131" s="55">
        <f>'Upload Sheet Pull'!K133</f>
        <v>0</v>
      </c>
      <c r="J131" s="55">
        <f>'Upload Sheet Pull'!L133</f>
        <v>0</v>
      </c>
      <c r="K131" s="55">
        <f>'Upload Sheet Pull'!M133</f>
        <v>0</v>
      </c>
      <c r="L131" s="55">
        <f>'Upload Sheet Pull'!N133</f>
        <v>0</v>
      </c>
      <c r="M131" s="55">
        <f>'Upload Sheet Pull'!O133</f>
        <v>0</v>
      </c>
      <c r="N131" s="55">
        <f>'Upload Sheet Pull'!P133</f>
        <v>0</v>
      </c>
      <c r="O131" s="55">
        <f>'Upload Sheet Pull'!Q133</f>
        <v>0</v>
      </c>
      <c r="P131" s="55">
        <f>'Upload Sheet Pull'!R133</f>
        <v>0</v>
      </c>
      <c r="Q131" s="55">
        <f>'Upload Sheet Pull'!S133</f>
        <v>0</v>
      </c>
      <c r="R131" s="55">
        <f>'Upload Sheet Pull'!T133</f>
        <v>0</v>
      </c>
      <c r="S131" s="55">
        <f>'Upload Sheet Pull'!U133</f>
        <v>0</v>
      </c>
      <c r="T131" s="55">
        <f t="shared" si="2"/>
        <v>0</v>
      </c>
    </row>
    <row r="132" spans="1:20" x14ac:dyDescent="0.2">
      <c r="A132" s="46" t="str">
        <f>'Upload Sheet Pull'!A134</f>
        <v>Budget</v>
      </c>
      <c r="B132" s="46" t="str">
        <f>'Upload Sheet Pull'!B134</f>
        <v>7082-000000</v>
      </c>
      <c r="C132" s="46">
        <f>'Upload Sheet Pull'!C134</f>
        <v>580</v>
      </c>
      <c r="D132" s="46" t="str">
        <f>'Upload Sheet Pull'!D134</f>
        <v>035</v>
      </c>
      <c r="F132" s="46" t="str">
        <f>IF('Upload Sheet Pull'!E134="","",'Upload Sheet Pull'!E134)</f>
        <v/>
      </c>
      <c r="H132" s="55">
        <f>'Upload Sheet Pull'!J134</f>
        <v>0</v>
      </c>
      <c r="I132" s="55">
        <f>'Upload Sheet Pull'!K134</f>
        <v>0</v>
      </c>
      <c r="J132" s="55">
        <f>'Upload Sheet Pull'!L134</f>
        <v>520</v>
      </c>
      <c r="K132" s="55">
        <f>'Upload Sheet Pull'!M134</f>
        <v>0</v>
      </c>
      <c r="L132" s="55">
        <f>'Upload Sheet Pull'!N134</f>
        <v>0</v>
      </c>
      <c r="M132" s="55">
        <f>'Upload Sheet Pull'!O134</f>
        <v>0</v>
      </c>
      <c r="N132" s="55">
        <f>'Upload Sheet Pull'!P134</f>
        <v>0</v>
      </c>
      <c r="O132" s="55">
        <f>'Upload Sheet Pull'!Q134</f>
        <v>0</v>
      </c>
      <c r="P132" s="55">
        <f>'Upload Sheet Pull'!R134</f>
        <v>0</v>
      </c>
      <c r="Q132" s="55">
        <f>'Upload Sheet Pull'!S134</f>
        <v>0</v>
      </c>
      <c r="R132" s="55">
        <f>'Upload Sheet Pull'!T134</f>
        <v>0</v>
      </c>
      <c r="S132" s="55">
        <f>'Upload Sheet Pull'!U134</f>
        <v>0</v>
      </c>
      <c r="T132" s="55">
        <f t="shared" ref="T132:T195" si="3">SUM(H132:S132)</f>
        <v>520</v>
      </c>
    </row>
    <row r="133" spans="1:20" x14ac:dyDescent="0.2">
      <c r="A133" s="46" t="str">
        <f>'Upload Sheet Pull'!A135</f>
        <v>Budget</v>
      </c>
      <c r="B133" s="46" t="str">
        <f>'Upload Sheet Pull'!B135</f>
        <v/>
      </c>
      <c r="C133" s="46">
        <f>'Upload Sheet Pull'!C135</f>
        <v>580</v>
      </c>
      <c r="D133" s="46" t="str">
        <f>'Upload Sheet Pull'!D135</f>
        <v>035</v>
      </c>
      <c r="F133" s="46" t="str">
        <f>IF('Upload Sheet Pull'!E135="","",'Upload Sheet Pull'!E135)</f>
        <v/>
      </c>
      <c r="H133" s="55">
        <f>'Upload Sheet Pull'!J135</f>
        <v>0</v>
      </c>
      <c r="I133" s="55">
        <f>'Upload Sheet Pull'!K135</f>
        <v>0</v>
      </c>
      <c r="J133" s="55">
        <f>'Upload Sheet Pull'!L135</f>
        <v>0</v>
      </c>
      <c r="K133" s="55">
        <f>'Upload Sheet Pull'!M135</f>
        <v>0</v>
      </c>
      <c r="L133" s="55">
        <f>'Upload Sheet Pull'!N135</f>
        <v>0</v>
      </c>
      <c r="M133" s="55">
        <f>'Upload Sheet Pull'!O135</f>
        <v>0</v>
      </c>
      <c r="N133" s="55">
        <f>'Upload Sheet Pull'!P135</f>
        <v>0</v>
      </c>
      <c r="O133" s="55">
        <f>'Upload Sheet Pull'!Q135</f>
        <v>0</v>
      </c>
      <c r="P133" s="55">
        <f>'Upload Sheet Pull'!R135</f>
        <v>0</v>
      </c>
      <c r="Q133" s="55">
        <f>'Upload Sheet Pull'!S135</f>
        <v>0</v>
      </c>
      <c r="R133" s="55">
        <f>'Upload Sheet Pull'!T135</f>
        <v>0</v>
      </c>
      <c r="S133" s="55">
        <f>'Upload Sheet Pull'!U135</f>
        <v>0</v>
      </c>
      <c r="T133" s="55">
        <f t="shared" si="3"/>
        <v>0</v>
      </c>
    </row>
    <row r="134" spans="1:20" x14ac:dyDescent="0.2">
      <c r="A134" s="46" t="str">
        <f>'Upload Sheet Pull'!A136</f>
        <v>Budget</v>
      </c>
      <c r="B134" s="46" t="str">
        <f>'Upload Sheet Pull'!B136</f>
        <v/>
      </c>
      <c r="C134" s="46">
        <f>'Upload Sheet Pull'!C136</f>
        <v>580</v>
      </c>
      <c r="D134" s="46" t="str">
        <f>'Upload Sheet Pull'!D136</f>
        <v>035</v>
      </c>
      <c r="F134" s="46" t="str">
        <f>IF('Upload Sheet Pull'!E136="","",'Upload Sheet Pull'!E136)</f>
        <v/>
      </c>
      <c r="H134" s="55">
        <f>'Upload Sheet Pull'!J136</f>
        <v>0</v>
      </c>
      <c r="I134" s="55">
        <f>'Upload Sheet Pull'!K136</f>
        <v>0</v>
      </c>
      <c r="J134" s="55">
        <f>'Upload Sheet Pull'!L136</f>
        <v>0</v>
      </c>
      <c r="K134" s="55">
        <f>'Upload Sheet Pull'!M136</f>
        <v>0</v>
      </c>
      <c r="L134" s="55">
        <f>'Upload Sheet Pull'!N136</f>
        <v>0</v>
      </c>
      <c r="M134" s="55">
        <f>'Upload Sheet Pull'!O136</f>
        <v>0</v>
      </c>
      <c r="N134" s="55">
        <f>'Upload Sheet Pull'!P136</f>
        <v>0</v>
      </c>
      <c r="O134" s="55">
        <f>'Upload Sheet Pull'!Q136</f>
        <v>0</v>
      </c>
      <c r="P134" s="55">
        <f>'Upload Sheet Pull'!R136</f>
        <v>0</v>
      </c>
      <c r="Q134" s="55">
        <f>'Upload Sheet Pull'!S136</f>
        <v>0</v>
      </c>
      <c r="R134" s="55">
        <f>'Upload Sheet Pull'!T136</f>
        <v>0</v>
      </c>
      <c r="S134" s="55">
        <f>'Upload Sheet Pull'!U136</f>
        <v>0</v>
      </c>
      <c r="T134" s="55">
        <f t="shared" si="3"/>
        <v>0</v>
      </c>
    </row>
    <row r="135" spans="1:20" x14ac:dyDescent="0.2">
      <c r="A135" s="46" t="str">
        <f>'Upload Sheet Pull'!A137</f>
        <v>Budget</v>
      </c>
      <c r="B135" s="46" t="str">
        <f>'Upload Sheet Pull'!B137</f>
        <v/>
      </c>
      <c r="C135" s="46">
        <f>'Upload Sheet Pull'!C137</f>
        <v>580</v>
      </c>
      <c r="D135" s="46" t="str">
        <f>'Upload Sheet Pull'!D137</f>
        <v>035</v>
      </c>
      <c r="F135" s="46" t="str">
        <f>IF('Upload Sheet Pull'!E137="","",'Upload Sheet Pull'!E137)</f>
        <v/>
      </c>
      <c r="H135" s="55">
        <f>'Upload Sheet Pull'!J137</f>
        <v>0</v>
      </c>
      <c r="I135" s="55">
        <f>'Upload Sheet Pull'!K137</f>
        <v>0</v>
      </c>
      <c r="J135" s="55">
        <f>'Upload Sheet Pull'!L137</f>
        <v>0</v>
      </c>
      <c r="K135" s="55">
        <f>'Upload Sheet Pull'!M137</f>
        <v>0</v>
      </c>
      <c r="L135" s="55">
        <f>'Upload Sheet Pull'!N137</f>
        <v>0</v>
      </c>
      <c r="M135" s="55">
        <f>'Upload Sheet Pull'!O137</f>
        <v>0</v>
      </c>
      <c r="N135" s="55">
        <f>'Upload Sheet Pull'!P137</f>
        <v>0</v>
      </c>
      <c r="O135" s="55">
        <f>'Upload Sheet Pull'!Q137</f>
        <v>0</v>
      </c>
      <c r="P135" s="55">
        <f>'Upload Sheet Pull'!R137</f>
        <v>0</v>
      </c>
      <c r="Q135" s="55">
        <f>'Upload Sheet Pull'!S137</f>
        <v>0</v>
      </c>
      <c r="R135" s="55">
        <f>'Upload Sheet Pull'!T137</f>
        <v>0</v>
      </c>
      <c r="S135" s="55">
        <f>'Upload Sheet Pull'!U137</f>
        <v>0</v>
      </c>
      <c r="T135" s="55">
        <f t="shared" si="3"/>
        <v>0</v>
      </c>
    </row>
    <row r="136" spans="1:20" x14ac:dyDescent="0.2">
      <c r="A136" s="46" t="str">
        <f>'Upload Sheet Pull'!A138</f>
        <v>Budget</v>
      </c>
      <c r="B136" s="46" t="str">
        <f>'Upload Sheet Pull'!B138</f>
        <v>7006-000000</v>
      </c>
      <c r="C136" s="46">
        <f>'Upload Sheet Pull'!C138</f>
        <v>581</v>
      </c>
      <c r="D136" s="46" t="str">
        <f>'Upload Sheet Pull'!D138</f>
        <v>035</v>
      </c>
      <c r="F136" s="46" t="str">
        <f>IF('Upload Sheet Pull'!E138="","",'Upload Sheet Pull'!E138)</f>
        <v/>
      </c>
      <c r="H136" s="55">
        <f>'Upload Sheet Pull'!J138</f>
        <v>0</v>
      </c>
      <c r="I136" s="55">
        <f>'Upload Sheet Pull'!K138</f>
        <v>0</v>
      </c>
      <c r="J136" s="55">
        <f>'Upload Sheet Pull'!L138</f>
        <v>40</v>
      </c>
      <c r="K136" s="55">
        <f>'Upload Sheet Pull'!M138</f>
        <v>40</v>
      </c>
      <c r="L136" s="55">
        <f>'Upload Sheet Pull'!N138</f>
        <v>40</v>
      </c>
      <c r="M136" s="55">
        <f>'Upload Sheet Pull'!O138</f>
        <v>0</v>
      </c>
      <c r="N136" s="55">
        <f>'Upload Sheet Pull'!P138</f>
        <v>40</v>
      </c>
      <c r="O136" s="55">
        <f>'Upload Sheet Pull'!Q138</f>
        <v>40</v>
      </c>
      <c r="P136" s="55">
        <f>'Upload Sheet Pull'!R138</f>
        <v>40</v>
      </c>
      <c r="Q136" s="55">
        <f>'Upload Sheet Pull'!S138</f>
        <v>40</v>
      </c>
      <c r="R136" s="55">
        <f>'Upload Sheet Pull'!T138</f>
        <v>40</v>
      </c>
      <c r="S136" s="55">
        <f>'Upload Sheet Pull'!U138</f>
        <v>40</v>
      </c>
      <c r="T136" s="55">
        <f t="shared" si="3"/>
        <v>360</v>
      </c>
    </row>
    <row r="137" spans="1:20" x14ac:dyDescent="0.2">
      <c r="A137" s="46" t="str">
        <f>'Upload Sheet Pull'!A139</f>
        <v>Budget</v>
      </c>
      <c r="B137" s="46" t="str">
        <f>'Upload Sheet Pull'!B139</f>
        <v>7008-000000</v>
      </c>
      <c r="C137" s="46">
        <f>'Upload Sheet Pull'!C139</f>
        <v>581</v>
      </c>
      <c r="D137" s="46" t="str">
        <f>'Upload Sheet Pull'!D139</f>
        <v>035</v>
      </c>
      <c r="F137" s="46" t="str">
        <f>IF('Upload Sheet Pull'!E139="","",'Upload Sheet Pull'!E139)</f>
        <v/>
      </c>
      <c r="H137" s="55">
        <f>'Upload Sheet Pull'!J139</f>
        <v>0</v>
      </c>
      <c r="I137" s="55">
        <f>'Upload Sheet Pull'!K139</f>
        <v>0</v>
      </c>
      <c r="J137" s="55">
        <f>'Upload Sheet Pull'!L139</f>
        <v>0</v>
      </c>
      <c r="K137" s="55">
        <f>'Upload Sheet Pull'!M139</f>
        <v>0</v>
      </c>
      <c r="L137" s="55">
        <f>'Upload Sheet Pull'!N139</f>
        <v>0</v>
      </c>
      <c r="M137" s="55">
        <f>'Upload Sheet Pull'!O139</f>
        <v>0</v>
      </c>
      <c r="N137" s="55">
        <f>'Upload Sheet Pull'!P139</f>
        <v>0</v>
      </c>
      <c r="O137" s="55">
        <f>'Upload Sheet Pull'!Q139</f>
        <v>0</v>
      </c>
      <c r="P137" s="55">
        <f>'Upload Sheet Pull'!R139</f>
        <v>0</v>
      </c>
      <c r="Q137" s="55">
        <f>'Upload Sheet Pull'!S139</f>
        <v>0</v>
      </c>
      <c r="R137" s="55">
        <f>'Upload Sheet Pull'!T139</f>
        <v>0</v>
      </c>
      <c r="S137" s="55">
        <f>'Upload Sheet Pull'!U139</f>
        <v>0</v>
      </c>
      <c r="T137" s="55">
        <f t="shared" si="3"/>
        <v>0</v>
      </c>
    </row>
    <row r="138" spans="1:20" x14ac:dyDescent="0.2">
      <c r="A138" s="46" t="str">
        <f>'Upload Sheet Pull'!A140</f>
        <v>Budget</v>
      </c>
      <c r="B138" s="46" t="str">
        <f>'Upload Sheet Pull'!B140</f>
        <v>7010-000000</v>
      </c>
      <c r="C138" s="46">
        <f>'Upload Sheet Pull'!C140</f>
        <v>581</v>
      </c>
      <c r="D138" s="46" t="str">
        <f>'Upload Sheet Pull'!D140</f>
        <v>035</v>
      </c>
      <c r="F138" s="46" t="str">
        <f>IF('Upload Sheet Pull'!E140="","",'Upload Sheet Pull'!E140)</f>
        <v/>
      </c>
      <c r="H138" s="55">
        <f>'Upload Sheet Pull'!J140</f>
        <v>0</v>
      </c>
      <c r="I138" s="55">
        <f>'Upload Sheet Pull'!K140</f>
        <v>0</v>
      </c>
      <c r="J138" s="55">
        <f>'Upload Sheet Pull'!L140</f>
        <v>0</v>
      </c>
      <c r="K138" s="55">
        <f>'Upload Sheet Pull'!M140</f>
        <v>0</v>
      </c>
      <c r="L138" s="55">
        <f>'Upload Sheet Pull'!N140</f>
        <v>0</v>
      </c>
      <c r="M138" s="55">
        <f>'Upload Sheet Pull'!O140</f>
        <v>0</v>
      </c>
      <c r="N138" s="55">
        <f>'Upload Sheet Pull'!P140</f>
        <v>0</v>
      </c>
      <c r="O138" s="55">
        <f>'Upload Sheet Pull'!Q140</f>
        <v>0</v>
      </c>
      <c r="P138" s="55">
        <f>'Upload Sheet Pull'!R140</f>
        <v>0</v>
      </c>
      <c r="Q138" s="55">
        <f>'Upload Sheet Pull'!S140</f>
        <v>0</v>
      </c>
      <c r="R138" s="55">
        <f>'Upload Sheet Pull'!T140</f>
        <v>0</v>
      </c>
      <c r="S138" s="55">
        <f>'Upload Sheet Pull'!U140</f>
        <v>0</v>
      </c>
      <c r="T138" s="55">
        <f t="shared" si="3"/>
        <v>0</v>
      </c>
    </row>
    <row r="139" spans="1:20" x14ac:dyDescent="0.2">
      <c r="A139" s="46" t="str">
        <f>'Upload Sheet Pull'!A141</f>
        <v>Budget</v>
      </c>
      <c r="B139" s="46" t="str">
        <f>'Upload Sheet Pull'!B141</f>
        <v>7012-000000</v>
      </c>
      <c r="C139" s="46">
        <f>'Upload Sheet Pull'!C141</f>
        <v>581</v>
      </c>
      <c r="D139" s="46" t="str">
        <f>'Upload Sheet Pull'!D141</f>
        <v>035</v>
      </c>
      <c r="F139" s="46" t="str">
        <f>IF('Upload Sheet Pull'!E141="","",'Upload Sheet Pull'!E141)</f>
        <v/>
      </c>
      <c r="H139" s="55">
        <f>'Upload Sheet Pull'!J141</f>
        <v>0</v>
      </c>
      <c r="I139" s="55">
        <f>'Upload Sheet Pull'!K141</f>
        <v>0</v>
      </c>
      <c r="J139" s="55">
        <f>'Upload Sheet Pull'!L141</f>
        <v>0</v>
      </c>
      <c r="K139" s="55">
        <f>'Upload Sheet Pull'!M141</f>
        <v>0</v>
      </c>
      <c r="L139" s="55">
        <f>'Upload Sheet Pull'!N141</f>
        <v>0</v>
      </c>
      <c r="M139" s="55">
        <f>'Upload Sheet Pull'!O141</f>
        <v>0</v>
      </c>
      <c r="N139" s="55">
        <f>'Upload Sheet Pull'!P141</f>
        <v>0</v>
      </c>
      <c r="O139" s="55">
        <f>'Upload Sheet Pull'!Q141</f>
        <v>0</v>
      </c>
      <c r="P139" s="55">
        <f>'Upload Sheet Pull'!R141</f>
        <v>0</v>
      </c>
      <c r="Q139" s="55">
        <f>'Upload Sheet Pull'!S141</f>
        <v>0</v>
      </c>
      <c r="R139" s="55">
        <f>'Upload Sheet Pull'!T141</f>
        <v>0</v>
      </c>
      <c r="S139" s="55">
        <f>'Upload Sheet Pull'!U141</f>
        <v>0</v>
      </c>
      <c r="T139" s="55">
        <f t="shared" si="3"/>
        <v>0</v>
      </c>
    </row>
    <row r="140" spans="1:20" x14ac:dyDescent="0.2">
      <c r="A140" s="46" t="str">
        <f>'Upload Sheet Pull'!A142</f>
        <v>Budget</v>
      </c>
      <c r="B140" s="46" t="str">
        <f>'Upload Sheet Pull'!B142</f>
        <v>7036-000000</v>
      </c>
      <c r="C140" s="46">
        <f>'Upload Sheet Pull'!C142</f>
        <v>581</v>
      </c>
      <c r="D140" s="46" t="str">
        <f>'Upload Sheet Pull'!D142</f>
        <v>035</v>
      </c>
      <c r="F140" s="46" t="str">
        <f>IF('Upload Sheet Pull'!E142="","",'Upload Sheet Pull'!E142)</f>
        <v/>
      </c>
      <c r="H140" s="55">
        <f>'Upload Sheet Pull'!J142</f>
        <v>0</v>
      </c>
      <c r="I140" s="55">
        <f>'Upload Sheet Pull'!K142</f>
        <v>0</v>
      </c>
      <c r="J140" s="55">
        <f>'Upload Sheet Pull'!L142</f>
        <v>0</v>
      </c>
      <c r="K140" s="55">
        <f>'Upload Sheet Pull'!M142</f>
        <v>0</v>
      </c>
      <c r="L140" s="55">
        <f>'Upload Sheet Pull'!N142</f>
        <v>0</v>
      </c>
      <c r="M140" s="55">
        <f>'Upload Sheet Pull'!O142</f>
        <v>0</v>
      </c>
      <c r="N140" s="55">
        <f>'Upload Sheet Pull'!P142</f>
        <v>0</v>
      </c>
      <c r="O140" s="55">
        <f>'Upload Sheet Pull'!Q142</f>
        <v>0</v>
      </c>
      <c r="P140" s="55">
        <f>'Upload Sheet Pull'!R142</f>
        <v>0</v>
      </c>
      <c r="Q140" s="55">
        <f>'Upload Sheet Pull'!S142</f>
        <v>0</v>
      </c>
      <c r="R140" s="55">
        <f>'Upload Sheet Pull'!T142</f>
        <v>0</v>
      </c>
      <c r="S140" s="55">
        <f>'Upload Sheet Pull'!U142</f>
        <v>0</v>
      </c>
      <c r="T140" s="55">
        <f t="shared" si="3"/>
        <v>0</v>
      </c>
    </row>
    <row r="141" spans="1:20" x14ac:dyDescent="0.2">
      <c r="A141" s="46" t="str">
        <f>'Upload Sheet Pull'!A143</f>
        <v>Budget</v>
      </c>
      <c r="B141" s="46" t="str">
        <f>'Upload Sheet Pull'!B143</f>
        <v>7044-000000</v>
      </c>
      <c r="C141" s="46">
        <f>'Upload Sheet Pull'!C143</f>
        <v>581</v>
      </c>
      <c r="D141" s="46" t="str">
        <f>'Upload Sheet Pull'!D143</f>
        <v>035</v>
      </c>
      <c r="F141" s="46" t="str">
        <f>IF('Upload Sheet Pull'!E143="","",'Upload Sheet Pull'!E143)</f>
        <v/>
      </c>
      <c r="H141" s="55">
        <f>'Upload Sheet Pull'!J143</f>
        <v>0</v>
      </c>
      <c r="I141" s="55">
        <f>'Upload Sheet Pull'!K143</f>
        <v>0</v>
      </c>
      <c r="J141" s="55">
        <f>'Upload Sheet Pull'!L143</f>
        <v>0</v>
      </c>
      <c r="K141" s="55">
        <f>'Upload Sheet Pull'!M143</f>
        <v>0</v>
      </c>
      <c r="L141" s="55">
        <f>'Upload Sheet Pull'!N143</f>
        <v>0</v>
      </c>
      <c r="M141" s="55">
        <f>'Upload Sheet Pull'!O143</f>
        <v>0</v>
      </c>
      <c r="N141" s="55">
        <f>'Upload Sheet Pull'!P143</f>
        <v>0</v>
      </c>
      <c r="O141" s="55">
        <f>'Upload Sheet Pull'!Q143</f>
        <v>0</v>
      </c>
      <c r="P141" s="55">
        <f>'Upload Sheet Pull'!R143</f>
        <v>0</v>
      </c>
      <c r="Q141" s="55">
        <f>'Upload Sheet Pull'!S143</f>
        <v>0</v>
      </c>
      <c r="R141" s="55">
        <f>'Upload Sheet Pull'!T143</f>
        <v>0</v>
      </c>
      <c r="S141" s="55">
        <f>'Upload Sheet Pull'!U143</f>
        <v>0</v>
      </c>
      <c r="T141" s="55">
        <f t="shared" si="3"/>
        <v>0</v>
      </c>
    </row>
    <row r="142" spans="1:20" x14ac:dyDescent="0.2">
      <c r="A142" s="46" t="str">
        <f>'Upload Sheet Pull'!A144</f>
        <v>Budget</v>
      </c>
      <c r="B142" s="46" t="str">
        <f>'Upload Sheet Pull'!B144</f>
        <v>7082-000000</v>
      </c>
      <c r="C142" s="46">
        <f>'Upload Sheet Pull'!C144</f>
        <v>581</v>
      </c>
      <c r="D142" s="46" t="str">
        <f>'Upload Sheet Pull'!D144</f>
        <v>035</v>
      </c>
      <c r="F142" s="46" t="str">
        <f>IF('Upload Sheet Pull'!E144="","",'Upload Sheet Pull'!E144)</f>
        <v/>
      </c>
      <c r="H142" s="55">
        <f>'Upload Sheet Pull'!J144</f>
        <v>0</v>
      </c>
      <c r="I142" s="55">
        <f>'Upload Sheet Pull'!K144</f>
        <v>0</v>
      </c>
      <c r="J142" s="55">
        <f>'Upload Sheet Pull'!L144</f>
        <v>0</v>
      </c>
      <c r="K142" s="55">
        <f>'Upload Sheet Pull'!M144</f>
        <v>0</v>
      </c>
      <c r="L142" s="55">
        <f>'Upload Sheet Pull'!N144</f>
        <v>0</v>
      </c>
      <c r="M142" s="55">
        <f>'Upload Sheet Pull'!O144</f>
        <v>0</v>
      </c>
      <c r="N142" s="55">
        <f>'Upload Sheet Pull'!P144</f>
        <v>0</v>
      </c>
      <c r="O142" s="55">
        <f>'Upload Sheet Pull'!Q144</f>
        <v>0</v>
      </c>
      <c r="P142" s="55">
        <f>'Upload Sheet Pull'!R144</f>
        <v>0</v>
      </c>
      <c r="Q142" s="55">
        <f>'Upload Sheet Pull'!S144</f>
        <v>0</v>
      </c>
      <c r="R142" s="55">
        <f>'Upload Sheet Pull'!T144</f>
        <v>0</v>
      </c>
      <c r="S142" s="55">
        <f>'Upload Sheet Pull'!U144</f>
        <v>0</v>
      </c>
      <c r="T142" s="55">
        <f t="shared" si="3"/>
        <v>0</v>
      </c>
    </row>
    <row r="143" spans="1:20" x14ac:dyDescent="0.2">
      <c r="A143" s="46" t="str">
        <f>'Upload Sheet Pull'!A145</f>
        <v>Budget</v>
      </c>
      <c r="B143" s="46" t="str">
        <f>'Upload Sheet Pull'!B145</f>
        <v/>
      </c>
      <c r="C143" s="46">
        <f>'Upload Sheet Pull'!C145</f>
        <v>581</v>
      </c>
      <c r="D143" s="46" t="str">
        <f>'Upload Sheet Pull'!D145</f>
        <v>035</v>
      </c>
      <c r="F143" s="46" t="str">
        <f>IF('Upload Sheet Pull'!E145="","",'Upload Sheet Pull'!E145)</f>
        <v/>
      </c>
      <c r="H143" s="55">
        <f>'Upload Sheet Pull'!J145</f>
        <v>0</v>
      </c>
      <c r="I143" s="55">
        <f>'Upload Sheet Pull'!K145</f>
        <v>0</v>
      </c>
      <c r="J143" s="55">
        <f>'Upload Sheet Pull'!L145</f>
        <v>0</v>
      </c>
      <c r="K143" s="55">
        <f>'Upload Sheet Pull'!M145</f>
        <v>0</v>
      </c>
      <c r="L143" s="55">
        <f>'Upload Sheet Pull'!N145</f>
        <v>0</v>
      </c>
      <c r="M143" s="55">
        <f>'Upload Sheet Pull'!O145</f>
        <v>0</v>
      </c>
      <c r="N143" s="55">
        <f>'Upload Sheet Pull'!P145</f>
        <v>0</v>
      </c>
      <c r="O143" s="55">
        <f>'Upload Sheet Pull'!Q145</f>
        <v>0</v>
      </c>
      <c r="P143" s="55">
        <f>'Upload Sheet Pull'!R145</f>
        <v>0</v>
      </c>
      <c r="Q143" s="55">
        <f>'Upload Sheet Pull'!S145</f>
        <v>0</v>
      </c>
      <c r="R143" s="55">
        <f>'Upload Sheet Pull'!T145</f>
        <v>0</v>
      </c>
      <c r="S143" s="55">
        <f>'Upload Sheet Pull'!U145</f>
        <v>0</v>
      </c>
      <c r="T143" s="55">
        <f t="shared" si="3"/>
        <v>0</v>
      </c>
    </row>
    <row r="144" spans="1:20" x14ac:dyDescent="0.2">
      <c r="A144" s="46" t="str">
        <f>'Upload Sheet Pull'!A146</f>
        <v>Budget</v>
      </c>
      <c r="B144" s="46" t="str">
        <f>'Upload Sheet Pull'!B146</f>
        <v/>
      </c>
      <c r="C144" s="46">
        <f>'Upload Sheet Pull'!C146</f>
        <v>581</v>
      </c>
      <c r="D144" s="46" t="str">
        <f>'Upload Sheet Pull'!D146</f>
        <v>035</v>
      </c>
      <c r="F144" s="46" t="str">
        <f>IF('Upload Sheet Pull'!E146="","",'Upload Sheet Pull'!E146)</f>
        <v/>
      </c>
      <c r="H144" s="55">
        <f>'Upload Sheet Pull'!J146</f>
        <v>0</v>
      </c>
      <c r="I144" s="55">
        <f>'Upload Sheet Pull'!K146</f>
        <v>0</v>
      </c>
      <c r="J144" s="55">
        <f>'Upload Sheet Pull'!L146</f>
        <v>0</v>
      </c>
      <c r="K144" s="55">
        <f>'Upload Sheet Pull'!M146</f>
        <v>0</v>
      </c>
      <c r="L144" s="55">
        <f>'Upload Sheet Pull'!N146</f>
        <v>0</v>
      </c>
      <c r="M144" s="55">
        <f>'Upload Sheet Pull'!O146</f>
        <v>0</v>
      </c>
      <c r="N144" s="55">
        <f>'Upload Sheet Pull'!P146</f>
        <v>0</v>
      </c>
      <c r="O144" s="55">
        <f>'Upload Sheet Pull'!Q146</f>
        <v>0</v>
      </c>
      <c r="P144" s="55">
        <f>'Upload Sheet Pull'!R146</f>
        <v>0</v>
      </c>
      <c r="Q144" s="55">
        <f>'Upload Sheet Pull'!S146</f>
        <v>0</v>
      </c>
      <c r="R144" s="55">
        <f>'Upload Sheet Pull'!T146</f>
        <v>0</v>
      </c>
      <c r="S144" s="55">
        <f>'Upload Sheet Pull'!U146</f>
        <v>0</v>
      </c>
      <c r="T144" s="55">
        <f t="shared" si="3"/>
        <v>0</v>
      </c>
    </row>
    <row r="145" spans="1:20" x14ac:dyDescent="0.2">
      <c r="A145" s="46" t="str">
        <f>'Upload Sheet Pull'!A147</f>
        <v>Budget</v>
      </c>
      <c r="B145" s="46" t="str">
        <f>'Upload Sheet Pull'!B147</f>
        <v/>
      </c>
      <c r="C145" s="46">
        <f>'Upload Sheet Pull'!C147</f>
        <v>581</v>
      </c>
      <c r="D145" s="46" t="str">
        <f>'Upload Sheet Pull'!D147</f>
        <v>035</v>
      </c>
      <c r="F145" s="46" t="str">
        <f>IF('Upload Sheet Pull'!E147="","",'Upload Sheet Pull'!E147)</f>
        <v/>
      </c>
      <c r="H145" s="55">
        <f>'Upload Sheet Pull'!J147</f>
        <v>0</v>
      </c>
      <c r="I145" s="55">
        <f>'Upload Sheet Pull'!K147</f>
        <v>0</v>
      </c>
      <c r="J145" s="55">
        <f>'Upload Sheet Pull'!L147</f>
        <v>0</v>
      </c>
      <c r="K145" s="55">
        <f>'Upload Sheet Pull'!M147</f>
        <v>0</v>
      </c>
      <c r="L145" s="55">
        <f>'Upload Sheet Pull'!N147</f>
        <v>0</v>
      </c>
      <c r="M145" s="55">
        <f>'Upload Sheet Pull'!O147</f>
        <v>0</v>
      </c>
      <c r="N145" s="55">
        <f>'Upload Sheet Pull'!P147</f>
        <v>0</v>
      </c>
      <c r="O145" s="55">
        <f>'Upload Sheet Pull'!Q147</f>
        <v>0</v>
      </c>
      <c r="P145" s="55">
        <f>'Upload Sheet Pull'!R147</f>
        <v>0</v>
      </c>
      <c r="Q145" s="55">
        <f>'Upload Sheet Pull'!S147</f>
        <v>0</v>
      </c>
      <c r="R145" s="55">
        <f>'Upload Sheet Pull'!T147</f>
        <v>0</v>
      </c>
      <c r="S145" s="55">
        <f>'Upload Sheet Pull'!U147</f>
        <v>0</v>
      </c>
      <c r="T145" s="55">
        <f t="shared" si="3"/>
        <v>0</v>
      </c>
    </row>
    <row r="146" spans="1:20" x14ac:dyDescent="0.2">
      <c r="A146" s="46" t="str">
        <f>'Upload Sheet Pull'!A148</f>
        <v>Budget</v>
      </c>
      <c r="B146" s="46" t="str">
        <f>'Upload Sheet Pull'!B148</f>
        <v>7006-000000</v>
      </c>
      <c r="C146" s="46">
        <f>'Upload Sheet Pull'!C148</f>
        <v>582</v>
      </c>
      <c r="D146" s="46" t="str">
        <f>'Upload Sheet Pull'!D148</f>
        <v>035</v>
      </c>
      <c r="F146" s="46" t="str">
        <f>IF('Upload Sheet Pull'!E148="","",'Upload Sheet Pull'!E148)</f>
        <v/>
      </c>
      <c r="H146" s="55">
        <f>'Upload Sheet Pull'!J148</f>
        <v>0</v>
      </c>
      <c r="I146" s="55">
        <f>'Upload Sheet Pull'!K148</f>
        <v>0</v>
      </c>
      <c r="J146" s="55">
        <f>'Upload Sheet Pull'!L148</f>
        <v>40</v>
      </c>
      <c r="K146" s="55">
        <f>'Upload Sheet Pull'!M148</f>
        <v>40</v>
      </c>
      <c r="L146" s="55">
        <f>'Upload Sheet Pull'!N148</f>
        <v>40</v>
      </c>
      <c r="M146" s="55">
        <f>'Upload Sheet Pull'!O148</f>
        <v>0</v>
      </c>
      <c r="N146" s="55">
        <f>'Upload Sheet Pull'!P148</f>
        <v>40</v>
      </c>
      <c r="O146" s="55">
        <f>'Upload Sheet Pull'!Q148</f>
        <v>40</v>
      </c>
      <c r="P146" s="55">
        <f>'Upload Sheet Pull'!R148</f>
        <v>40</v>
      </c>
      <c r="Q146" s="55">
        <f>'Upload Sheet Pull'!S148</f>
        <v>40</v>
      </c>
      <c r="R146" s="55">
        <f>'Upload Sheet Pull'!T148</f>
        <v>40</v>
      </c>
      <c r="S146" s="55">
        <f>'Upload Sheet Pull'!U148</f>
        <v>40</v>
      </c>
      <c r="T146" s="55">
        <f t="shared" si="3"/>
        <v>360</v>
      </c>
    </row>
    <row r="147" spans="1:20" x14ac:dyDescent="0.2">
      <c r="A147" s="46" t="str">
        <f>'Upload Sheet Pull'!A149</f>
        <v>Budget</v>
      </c>
      <c r="B147" s="46" t="str">
        <f>'Upload Sheet Pull'!B149</f>
        <v>7008-000000</v>
      </c>
      <c r="C147" s="46">
        <f>'Upload Sheet Pull'!C149</f>
        <v>582</v>
      </c>
      <c r="D147" s="46" t="str">
        <f>'Upload Sheet Pull'!D149</f>
        <v>035</v>
      </c>
      <c r="F147" s="46" t="str">
        <f>IF('Upload Sheet Pull'!E149="","",'Upload Sheet Pull'!E149)</f>
        <v/>
      </c>
      <c r="H147" s="55">
        <f>'Upload Sheet Pull'!J149</f>
        <v>0</v>
      </c>
      <c r="I147" s="55">
        <f>'Upload Sheet Pull'!K149</f>
        <v>0</v>
      </c>
      <c r="J147" s="55">
        <f>'Upload Sheet Pull'!L149</f>
        <v>0</v>
      </c>
      <c r="K147" s="55">
        <f>'Upload Sheet Pull'!M149</f>
        <v>0</v>
      </c>
      <c r="L147" s="55">
        <f>'Upload Sheet Pull'!N149</f>
        <v>0</v>
      </c>
      <c r="M147" s="55">
        <f>'Upload Sheet Pull'!O149</f>
        <v>0</v>
      </c>
      <c r="N147" s="55">
        <f>'Upload Sheet Pull'!P149</f>
        <v>0</v>
      </c>
      <c r="O147" s="55">
        <f>'Upload Sheet Pull'!Q149</f>
        <v>0</v>
      </c>
      <c r="P147" s="55">
        <f>'Upload Sheet Pull'!R149</f>
        <v>0</v>
      </c>
      <c r="Q147" s="55">
        <f>'Upload Sheet Pull'!S149</f>
        <v>0</v>
      </c>
      <c r="R147" s="55">
        <f>'Upload Sheet Pull'!T149</f>
        <v>0</v>
      </c>
      <c r="S147" s="55">
        <f>'Upload Sheet Pull'!U149</f>
        <v>0</v>
      </c>
      <c r="T147" s="55">
        <f t="shared" si="3"/>
        <v>0</v>
      </c>
    </row>
    <row r="148" spans="1:20" x14ac:dyDescent="0.2">
      <c r="A148" s="46" t="str">
        <f>'Upload Sheet Pull'!A150</f>
        <v>Budget</v>
      </c>
      <c r="B148" s="46" t="str">
        <f>'Upload Sheet Pull'!B150</f>
        <v>7010-000000</v>
      </c>
      <c r="C148" s="46">
        <f>'Upload Sheet Pull'!C150</f>
        <v>582</v>
      </c>
      <c r="D148" s="46" t="str">
        <f>'Upload Sheet Pull'!D150</f>
        <v>035</v>
      </c>
      <c r="F148" s="46" t="str">
        <f>IF('Upload Sheet Pull'!E150="","",'Upload Sheet Pull'!E150)</f>
        <v/>
      </c>
      <c r="H148" s="55">
        <f>'Upload Sheet Pull'!J150</f>
        <v>0</v>
      </c>
      <c r="I148" s="55">
        <f>'Upload Sheet Pull'!K150</f>
        <v>0</v>
      </c>
      <c r="J148" s="55">
        <f>'Upload Sheet Pull'!L150</f>
        <v>0</v>
      </c>
      <c r="K148" s="55">
        <f>'Upload Sheet Pull'!M150</f>
        <v>0</v>
      </c>
      <c r="L148" s="55">
        <f>'Upload Sheet Pull'!N150</f>
        <v>0</v>
      </c>
      <c r="M148" s="55">
        <f>'Upload Sheet Pull'!O150</f>
        <v>0</v>
      </c>
      <c r="N148" s="55">
        <f>'Upload Sheet Pull'!P150</f>
        <v>0</v>
      </c>
      <c r="O148" s="55">
        <f>'Upload Sheet Pull'!Q150</f>
        <v>0</v>
      </c>
      <c r="P148" s="55">
        <f>'Upload Sheet Pull'!R150</f>
        <v>0</v>
      </c>
      <c r="Q148" s="55">
        <f>'Upload Sheet Pull'!S150</f>
        <v>0</v>
      </c>
      <c r="R148" s="55">
        <f>'Upload Sheet Pull'!T150</f>
        <v>0</v>
      </c>
      <c r="S148" s="55">
        <f>'Upload Sheet Pull'!U150</f>
        <v>0</v>
      </c>
      <c r="T148" s="55">
        <f t="shared" si="3"/>
        <v>0</v>
      </c>
    </row>
    <row r="149" spans="1:20" x14ac:dyDescent="0.2">
      <c r="A149" s="46" t="str">
        <f>'Upload Sheet Pull'!A151</f>
        <v>Budget</v>
      </c>
      <c r="B149" s="46" t="str">
        <f>'Upload Sheet Pull'!B151</f>
        <v>7012-000000</v>
      </c>
      <c r="C149" s="46">
        <f>'Upload Sheet Pull'!C151</f>
        <v>582</v>
      </c>
      <c r="D149" s="46" t="str">
        <f>'Upload Sheet Pull'!D151</f>
        <v>035</v>
      </c>
      <c r="F149" s="46" t="str">
        <f>IF('Upload Sheet Pull'!E151="","",'Upload Sheet Pull'!E151)</f>
        <v/>
      </c>
      <c r="H149" s="55">
        <f>'Upload Sheet Pull'!J151</f>
        <v>0</v>
      </c>
      <c r="I149" s="55">
        <f>'Upload Sheet Pull'!K151</f>
        <v>0</v>
      </c>
      <c r="J149" s="55">
        <f>'Upload Sheet Pull'!L151</f>
        <v>0</v>
      </c>
      <c r="K149" s="55">
        <f>'Upload Sheet Pull'!M151</f>
        <v>0</v>
      </c>
      <c r="L149" s="55">
        <f>'Upload Sheet Pull'!N151</f>
        <v>0</v>
      </c>
      <c r="M149" s="55">
        <f>'Upload Sheet Pull'!O151</f>
        <v>0</v>
      </c>
      <c r="N149" s="55">
        <f>'Upload Sheet Pull'!P151</f>
        <v>0</v>
      </c>
      <c r="O149" s="55">
        <f>'Upload Sheet Pull'!Q151</f>
        <v>0</v>
      </c>
      <c r="P149" s="55">
        <f>'Upload Sheet Pull'!R151</f>
        <v>0</v>
      </c>
      <c r="Q149" s="55">
        <f>'Upload Sheet Pull'!S151</f>
        <v>0</v>
      </c>
      <c r="R149" s="55">
        <f>'Upload Sheet Pull'!T151</f>
        <v>0</v>
      </c>
      <c r="S149" s="55">
        <f>'Upload Sheet Pull'!U151</f>
        <v>0</v>
      </c>
      <c r="T149" s="55">
        <f t="shared" si="3"/>
        <v>0</v>
      </c>
    </row>
    <row r="150" spans="1:20" x14ac:dyDescent="0.2">
      <c r="A150" s="46" t="str">
        <f>'Upload Sheet Pull'!A152</f>
        <v>Budget</v>
      </c>
      <c r="B150" s="46" t="str">
        <f>'Upload Sheet Pull'!B152</f>
        <v>7036-000000</v>
      </c>
      <c r="C150" s="46">
        <f>'Upload Sheet Pull'!C152</f>
        <v>582</v>
      </c>
      <c r="D150" s="46" t="str">
        <f>'Upload Sheet Pull'!D152</f>
        <v>035</v>
      </c>
      <c r="F150" s="46" t="str">
        <f>IF('Upload Sheet Pull'!E152="","",'Upload Sheet Pull'!E152)</f>
        <v/>
      </c>
      <c r="H150" s="55">
        <f>'Upload Sheet Pull'!J152</f>
        <v>0</v>
      </c>
      <c r="I150" s="55">
        <f>'Upload Sheet Pull'!K152</f>
        <v>0</v>
      </c>
      <c r="J150" s="55">
        <f>'Upload Sheet Pull'!L152</f>
        <v>0</v>
      </c>
      <c r="K150" s="55">
        <f>'Upload Sheet Pull'!M152</f>
        <v>0</v>
      </c>
      <c r="L150" s="55">
        <f>'Upload Sheet Pull'!N152</f>
        <v>0</v>
      </c>
      <c r="M150" s="55">
        <f>'Upload Sheet Pull'!O152</f>
        <v>0</v>
      </c>
      <c r="N150" s="55">
        <f>'Upload Sheet Pull'!P152</f>
        <v>0</v>
      </c>
      <c r="O150" s="55">
        <f>'Upload Sheet Pull'!Q152</f>
        <v>0</v>
      </c>
      <c r="P150" s="55">
        <f>'Upload Sheet Pull'!R152</f>
        <v>0</v>
      </c>
      <c r="Q150" s="55">
        <f>'Upload Sheet Pull'!S152</f>
        <v>0</v>
      </c>
      <c r="R150" s="55">
        <f>'Upload Sheet Pull'!T152</f>
        <v>0</v>
      </c>
      <c r="S150" s="55">
        <f>'Upload Sheet Pull'!U152</f>
        <v>0</v>
      </c>
      <c r="T150" s="55">
        <f t="shared" si="3"/>
        <v>0</v>
      </c>
    </row>
    <row r="151" spans="1:20" x14ac:dyDescent="0.2">
      <c r="A151" s="46" t="str">
        <f>'Upload Sheet Pull'!A153</f>
        <v>Budget</v>
      </c>
      <c r="B151" s="46" t="str">
        <f>'Upload Sheet Pull'!B153</f>
        <v>7044-000000</v>
      </c>
      <c r="C151" s="46">
        <f>'Upload Sheet Pull'!C153</f>
        <v>582</v>
      </c>
      <c r="D151" s="46" t="str">
        <f>'Upload Sheet Pull'!D153</f>
        <v>035</v>
      </c>
      <c r="F151" s="46" t="str">
        <f>IF('Upload Sheet Pull'!E153="","",'Upload Sheet Pull'!E153)</f>
        <v/>
      </c>
      <c r="H151" s="55">
        <f>'Upload Sheet Pull'!J153</f>
        <v>0</v>
      </c>
      <c r="I151" s="55">
        <f>'Upload Sheet Pull'!K153</f>
        <v>0</v>
      </c>
      <c r="J151" s="55">
        <f>'Upload Sheet Pull'!L153</f>
        <v>0</v>
      </c>
      <c r="K151" s="55">
        <f>'Upload Sheet Pull'!M153</f>
        <v>0</v>
      </c>
      <c r="L151" s="55">
        <f>'Upload Sheet Pull'!N153</f>
        <v>0</v>
      </c>
      <c r="M151" s="55">
        <f>'Upload Sheet Pull'!O153</f>
        <v>0</v>
      </c>
      <c r="N151" s="55">
        <f>'Upload Sheet Pull'!P153</f>
        <v>0</v>
      </c>
      <c r="O151" s="55">
        <f>'Upload Sheet Pull'!Q153</f>
        <v>0</v>
      </c>
      <c r="P151" s="55">
        <f>'Upload Sheet Pull'!R153</f>
        <v>0</v>
      </c>
      <c r="Q151" s="55">
        <f>'Upload Sheet Pull'!S153</f>
        <v>0</v>
      </c>
      <c r="R151" s="55">
        <f>'Upload Sheet Pull'!T153</f>
        <v>0</v>
      </c>
      <c r="S151" s="55">
        <f>'Upload Sheet Pull'!U153</f>
        <v>0</v>
      </c>
      <c r="T151" s="55">
        <f t="shared" si="3"/>
        <v>0</v>
      </c>
    </row>
    <row r="152" spans="1:20" x14ac:dyDescent="0.2">
      <c r="A152" s="46" t="str">
        <f>'Upload Sheet Pull'!A154</f>
        <v>Budget</v>
      </c>
      <c r="B152" s="46" t="str">
        <f>'Upload Sheet Pull'!B154</f>
        <v>7082-000000</v>
      </c>
      <c r="C152" s="46">
        <f>'Upload Sheet Pull'!C154</f>
        <v>582</v>
      </c>
      <c r="D152" s="46" t="str">
        <f>'Upload Sheet Pull'!D154</f>
        <v>035</v>
      </c>
      <c r="F152" s="46" t="str">
        <f>IF('Upload Sheet Pull'!E154="","",'Upload Sheet Pull'!E154)</f>
        <v/>
      </c>
      <c r="H152" s="55">
        <f>'Upload Sheet Pull'!J154</f>
        <v>0</v>
      </c>
      <c r="I152" s="55">
        <f>'Upload Sheet Pull'!K154</f>
        <v>0</v>
      </c>
      <c r="J152" s="55">
        <f>'Upload Sheet Pull'!L154</f>
        <v>0</v>
      </c>
      <c r="K152" s="55">
        <f>'Upload Sheet Pull'!M154</f>
        <v>200</v>
      </c>
      <c r="L152" s="55">
        <f>'Upload Sheet Pull'!N154</f>
        <v>0</v>
      </c>
      <c r="M152" s="55">
        <f>'Upload Sheet Pull'!O154</f>
        <v>0</v>
      </c>
      <c r="N152" s="55">
        <f>'Upload Sheet Pull'!P154</f>
        <v>0</v>
      </c>
      <c r="O152" s="55">
        <f>'Upload Sheet Pull'!Q154</f>
        <v>200</v>
      </c>
      <c r="P152" s="55">
        <f>'Upload Sheet Pull'!R154</f>
        <v>0</v>
      </c>
      <c r="Q152" s="55">
        <f>'Upload Sheet Pull'!S154</f>
        <v>0</v>
      </c>
      <c r="R152" s="55">
        <f>'Upload Sheet Pull'!T154</f>
        <v>0</v>
      </c>
      <c r="S152" s="55">
        <f>'Upload Sheet Pull'!U154</f>
        <v>0</v>
      </c>
      <c r="T152" s="55">
        <f t="shared" si="3"/>
        <v>400</v>
      </c>
    </row>
    <row r="153" spans="1:20" x14ac:dyDescent="0.2">
      <c r="A153" s="46" t="str">
        <f>'Upload Sheet Pull'!A155</f>
        <v>Budget</v>
      </c>
      <c r="B153" s="46" t="str">
        <f>'Upload Sheet Pull'!B155</f>
        <v/>
      </c>
      <c r="C153" s="46">
        <f>'Upload Sheet Pull'!C155</f>
        <v>582</v>
      </c>
      <c r="D153" s="46" t="str">
        <f>'Upload Sheet Pull'!D155</f>
        <v>035</v>
      </c>
      <c r="F153" s="46" t="str">
        <f>IF('Upload Sheet Pull'!E155="","",'Upload Sheet Pull'!E155)</f>
        <v/>
      </c>
      <c r="H153" s="55">
        <f>'Upload Sheet Pull'!J155</f>
        <v>0</v>
      </c>
      <c r="I153" s="55">
        <f>'Upload Sheet Pull'!K155</f>
        <v>0</v>
      </c>
      <c r="J153" s="55">
        <f>'Upload Sheet Pull'!L155</f>
        <v>0</v>
      </c>
      <c r="K153" s="55">
        <f>'Upload Sheet Pull'!M155</f>
        <v>0</v>
      </c>
      <c r="L153" s="55">
        <f>'Upload Sheet Pull'!N155</f>
        <v>0</v>
      </c>
      <c r="M153" s="55">
        <f>'Upload Sheet Pull'!O155</f>
        <v>0</v>
      </c>
      <c r="N153" s="55">
        <f>'Upload Sheet Pull'!P155</f>
        <v>0</v>
      </c>
      <c r="O153" s="55">
        <f>'Upload Sheet Pull'!Q155</f>
        <v>0</v>
      </c>
      <c r="P153" s="55">
        <f>'Upload Sheet Pull'!R155</f>
        <v>0</v>
      </c>
      <c r="Q153" s="55">
        <f>'Upload Sheet Pull'!S155</f>
        <v>0</v>
      </c>
      <c r="R153" s="55">
        <f>'Upload Sheet Pull'!T155</f>
        <v>0</v>
      </c>
      <c r="S153" s="55">
        <f>'Upload Sheet Pull'!U155</f>
        <v>0</v>
      </c>
      <c r="T153" s="55">
        <f t="shared" si="3"/>
        <v>0</v>
      </c>
    </row>
    <row r="154" spans="1:20" x14ac:dyDescent="0.2">
      <c r="A154" s="46" t="str">
        <f>'Upload Sheet Pull'!A156</f>
        <v>Budget</v>
      </c>
      <c r="B154" s="46" t="str">
        <f>'Upload Sheet Pull'!B156</f>
        <v/>
      </c>
      <c r="C154" s="46">
        <f>'Upload Sheet Pull'!C156</f>
        <v>582</v>
      </c>
      <c r="D154" s="46" t="str">
        <f>'Upload Sheet Pull'!D156</f>
        <v>035</v>
      </c>
      <c r="F154" s="46" t="str">
        <f>IF('Upload Sheet Pull'!E156="","",'Upload Sheet Pull'!E156)</f>
        <v/>
      </c>
      <c r="H154" s="55">
        <f>'Upload Sheet Pull'!J156</f>
        <v>0</v>
      </c>
      <c r="I154" s="55">
        <f>'Upload Sheet Pull'!K156</f>
        <v>0</v>
      </c>
      <c r="J154" s="55">
        <f>'Upload Sheet Pull'!L156</f>
        <v>0</v>
      </c>
      <c r="K154" s="55">
        <f>'Upload Sheet Pull'!M156</f>
        <v>0</v>
      </c>
      <c r="L154" s="55">
        <f>'Upload Sheet Pull'!N156</f>
        <v>0</v>
      </c>
      <c r="M154" s="55">
        <f>'Upload Sheet Pull'!O156</f>
        <v>0</v>
      </c>
      <c r="N154" s="55">
        <f>'Upload Sheet Pull'!P156</f>
        <v>0</v>
      </c>
      <c r="O154" s="55">
        <f>'Upload Sheet Pull'!Q156</f>
        <v>0</v>
      </c>
      <c r="P154" s="55">
        <f>'Upload Sheet Pull'!R156</f>
        <v>0</v>
      </c>
      <c r="Q154" s="55">
        <f>'Upload Sheet Pull'!S156</f>
        <v>0</v>
      </c>
      <c r="R154" s="55">
        <f>'Upload Sheet Pull'!T156</f>
        <v>0</v>
      </c>
      <c r="S154" s="55">
        <f>'Upload Sheet Pull'!U156</f>
        <v>0</v>
      </c>
      <c r="T154" s="55">
        <f t="shared" si="3"/>
        <v>0</v>
      </c>
    </row>
    <row r="155" spans="1:20" x14ac:dyDescent="0.2">
      <c r="A155" s="46" t="str">
        <f>'Upload Sheet Pull'!A157</f>
        <v>Budget</v>
      </c>
      <c r="B155" s="46" t="str">
        <f>'Upload Sheet Pull'!B157</f>
        <v/>
      </c>
      <c r="C155" s="46">
        <f>'Upload Sheet Pull'!C157</f>
        <v>582</v>
      </c>
      <c r="D155" s="46" t="str">
        <f>'Upload Sheet Pull'!D157</f>
        <v>035</v>
      </c>
      <c r="F155" s="46" t="str">
        <f>IF('Upload Sheet Pull'!E157="","",'Upload Sheet Pull'!E157)</f>
        <v/>
      </c>
      <c r="H155" s="55">
        <f>'Upload Sheet Pull'!J157</f>
        <v>0</v>
      </c>
      <c r="I155" s="55">
        <f>'Upload Sheet Pull'!K157</f>
        <v>0</v>
      </c>
      <c r="J155" s="55">
        <f>'Upload Sheet Pull'!L157</f>
        <v>0</v>
      </c>
      <c r="K155" s="55">
        <f>'Upload Sheet Pull'!M157</f>
        <v>0</v>
      </c>
      <c r="L155" s="55">
        <f>'Upload Sheet Pull'!N157</f>
        <v>0</v>
      </c>
      <c r="M155" s="55">
        <f>'Upload Sheet Pull'!O157</f>
        <v>0</v>
      </c>
      <c r="N155" s="55">
        <f>'Upload Sheet Pull'!P157</f>
        <v>0</v>
      </c>
      <c r="O155" s="55">
        <f>'Upload Sheet Pull'!Q157</f>
        <v>0</v>
      </c>
      <c r="P155" s="55">
        <f>'Upload Sheet Pull'!R157</f>
        <v>0</v>
      </c>
      <c r="Q155" s="55">
        <f>'Upload Sheet Pull'!S157</f>
        <v>0</v>
      </c>
      <c r="R155" s="55">
        <f>'Upload Sheet Pull'!T157</f>
        <v>0</v>
      </c>
      <c r="S155" s="55">
        <f>'Upload Sheet Pull'!U157</f>
        <v>0</v>
      </c>
      <c r="T155" s="55">
        <f t="shared" si="3"/>
        <v>0</v>
      </c>
    </row>
    <row r="156" spans="1:20" x14ac:dyDescent="0.2">
      <c r="A156" s="46" t="str">
        <f>'Upload Sheet Pull'!A158</f>
        <v>Budget</v>
      </c>
      <c r="B156" s="46" t="str">
        <f>'Upload Sheet Pull'!B158</f>
        <v>7006-000000</v>
      </c>
      <c r="C156" s="46">
        <f>'Upload Sheet Pull'!C158</f>
        <v>583</v>
      </c>
      <c r="D156" s="46" t="str">
        <f>'Upload Sheet Pull'!D158</f>
        <v>035</v>
      </c>
      <c r="F156" s="46" t="str">
        <f>IF('Upload Sheet Pull'!E158="","",'Upload Sheet Pull'!E158)</f>
        <v/>
      </c>
      <c r="H156" s="55">
        <f>'Upload Sheet Pull'!J158</f>
        <v>0</v>
      </c>
      <c r="I156" s="55">
        <f>'Upload Sheet Pull'!K158</f>
        <v>0</v>
      </c>
      <c r="J156" s="55">
        <f>'Upload Sheet Pull'!L158</f>
        <v>0</v>
      </c>
      <c r="K156" s="55">
        <f>'Upload Sheet Pull'!M158</f>
        <v>0</v>
      </c>
      <c r="L156" s="55">
        <f>'Upload Sheet Pull'!N158</f>
        <v>0</v>
      </c>
      <c r="M156" s="55">
        <f>'Upload Sheet Pull'!O158</f>
        <v>0</v>
      </c>
      <c r="N156" s="55">
        <f>'Upload Sheet Pull'!P158</f>
        <v>0</v>
      </c>
      <c r="O156" s="55">
        <f>'Upload Sheet Pull'!Q158</f>
        <v>0</v>
      </c>
      <c r="P156" s="55">
        <f>'Upload Sheet Pull'!R158</f>
        <v>0</v>
      </c>
      <c r="Q156" s="55">
        <f>'Upload Sheet Pull'!S158</f>
        <v>0</v>
      </c>
      <c r="R156" s="55">
        <f>'Upload Sheet Pull'!T158</f>
        <v>0</v>
      </c>
      <c r="S156" s="55">
        <f>'Upload Sheet Pull'!U158</f>
        <v>0</v>
      </c>
      <c r="T156" s="55">
        <f t="shared" si="3"/>
        <v>0</v>
      </c>
    </row>
    <row r="157" spans="1:20" x14ac:dyDescent="0.2">
      <c r="A157" s="46" t="str">
        <f>'Upload Sheet Pull'!A159</f>
        <v>Budget</v>
      </c>
      <c r="B157" s="46" t="str">
        <f>'Upload Sheet Pull'!B159</f>
        <v>7008-000000</v>
      </c>
      <c r="C157" s="46">
        <f>'Upload Sheet Pull'!C159</f>
        <v>583</v>
      </c>
      <c r="D157" s="46" t="str">
        <f>'Upload Sheet Pull'!D159</f>
        <v>035</v>
      </c>
      <c r="F157" s="46" t="str">
        <f>IF('Upload Sheet Pull'!E159="","",'Upload Sheet Pull'!E159)</f>
        <v/>
      </c>
      <c r="H157" s="55">
        <f>'Upload Sheet Pull'!J159</f>
        <v>0</v>
      </c>
      <c r="I157" s="55">
        <f>'Upload Sheet Pull'!K159</f>
        <v>0</v>
      </c>
      <c r="J157" s="55">
        <f>'Upload Sheet Pull'!L159</f>
        <v>0</v>
      </c>
      <c r="K157" s="55">
        <f>'Upload Sheet Pull'!M159</f>
        <v>0</v>
      </c>
      <c r="L157" s="55">
        <f>'Upload Sheet Pull'!N159</f>
        <v>0</v>
      </c>
      <c r="M157" s="55">
        <f>'Upload Sheet Pull'!O159</f>
        <v>0</v>
      </c>
      <c r="N157" s="55">
        <f>'Upload Sheet Pull'!P159</f>
        <v>0</v>
      </c>
      <c r="O157" s="55">
        <f>'Upload Sheet Pull'!Q159</f>
        <v>0</v>
      </c>
      <c r="P157" s="55">
        <f>'Upload Sheet Pull'!R159</f>
        <v>0</v>
      </c>
      <c r="Q157" s="55">
        <f>'Upload Sheet Pull'!S159</f>
        <v>0</v>
      </c>
      <c r="R157" s="55">
        <f>'Upload Sheet Pull'!T159</f>
        <v>0</v>
      </c>
      <c r="S157" s="55">
        <f>'Upload Sheet Pull'!U159</f>
        <v>0</v>
      </c>
      <c r="T157" s="55">
        <f t="shared" si="3"/>
        <v>0</v>
      </c>
    </row>
    <row r="158" spans="1:20" x14ac:dyDescent="0.2">
      <c r="A158" s="46" t="str">
        <f>'Upload Sheet Pull'!A160</f>
        <v>Budget</v>
      </c>
      <c r="B158" s="46" t="str">
        <f>'Upload Sheet Pull'!B160</f>
        <v>7010-000000</v>
      </c>
      <c r="C158" s="46">
        <f>'Upload Sheet Pull'!C160</f>
        <v>583</v>
      </c>
      <c r="D158" s="46" t="str">
        <f>'Upload Sheet Pull'!D160</f>
        <v>035</v>
      </c>
      <c r="F158" s="46" t="str">
        <f>IF('Upload Sheet Pull'!E160="","",'Upload Sheet Pull'!E160)</f>
        <v/>
      </c>
      <c r="H158" s="55">
        <f>'Upload Sheet Pull'!J160</f>
        <v>0</v>
      </c>
      <c r="I158" s="55">
        <f>'Upload Sheet Pull'!K160</f>
        <v>0</v>
      </c>
      <c r="J158" s="55">
        <f>'Upload Sheet Pull'!L160</f>
        <v>0</v>
      </c>
      <c r="K158" s="55">
        <f>'Upload Sheet Pull'!M160</f>
        <v>0</v>
      </c>
      <c r="L158" s="55">
        <f>'Upload Sheet Pull'!N160</f>
        <v>0</v>
      </c>
      <c r="M158" s="55">
        <f>'Upload Sheet Pull'!O160</f>
        <v>0</v>
      </c>
      <c r="N158" s="55">
        <f>'Upload Sheet Pull'!P160</f>
        <v>0</v>
      </c>
      <c r="O158" s="55">
        <f>'Upload Sheet Pull'!Q160</f>
        <v>0</v>
      </c>
      <c r="P158" s="55">
        <f>'Upload Sheet Pull'!R160</f>
        <v>0</v>
      </c>
      <c r="Q158" s="55">
        <f>'Upload Sheet Pull'!S160</f>
        <v>0</v>
      </c>
      <c r="R158" s="55">
        <f>'Upload Sheet Pull'!T160</f>
        <v>0</v>
      </c>
      <c r="S158" s="55">
        <f>'Upload Sheet Pull'!U160</f>
        <v>0</v>
      </c>
      <c r="T158" s="55">
        <f t="shared" si="3"/>
        <v>0</v>
      </c>
    </row>
    <row r="159" spans="1:20" x14ac:dyDescent="0.2">
      <c r="A159" s="46" t="str">
        <f>'Upload Sheet Pull'!A161</f>
        <v>Budget</v>
      </c>
      <c r="B159" s="46" t="str">
        <f>'Upload Sheet Pull'!B161</f>
        <v>7012-000000</v>
      </c>
      <c r="C159" s="46">
        <f>'Upload Sheet Pull'!C161</f>
        <v>583</v>
      </c>
      <c r="D159" s="46" t="str">
        <f>'Upload Sheet Pull'!D161</f>
        <v>035</v>
      </c>
      <c r="F159" s="46" t="str">
        <f>IF('Upload Sheet Pull'!E161="","",'Upload Sheet Pull'!E161)</f>
        <v/>
      </c>
      <c r="H159" s="55">
        <f>'Upload Sheet Pull'!J161</f>
        <v>0</v>
      </c>
      <c r="I159" s="55">
        <f>'Upload Sheet Pull'!K161</f>
        <v>0</v>
      </c>
      <c r="J159" s="55">
        <f>'Upload Sheet Pull'!L161</f>
        <v>0</v>
      </c>
      <c r="K159" s="55">
        <f>'Upload Sheet Pull'!M161</f>
        <v>0</v>
      </c>
      <c r="L159" s="55">
        <f>'Upload Sheet Pull'!N161</f>
        <v>0</v>
      </c>
      <c r="M159" s="55">
        <f>'Upload Sheet Pull'!O161</f>
        <v>0</v>
      </c>
      <c r="N159" s="55">
        <f>'Upload Sheet Pull'!P161</f>
        <v>0</v>
      </c>
      <c r="O159" s="55">
        <f>'Upload Sheet Pull'!Q161</f>
        <v>0</v>
      </c>
      <c r="P159" s="55">
        <f>'Upload Sheet Pull'!R161</f>
        <v>0</v>
      </c>
      <c r="Q159" s="55">
        <f>'Upload Sheet Pull'!S161</f>
        <v>0</v>
      </c>
      <c r="R159" s="55">
        <f>'Upload Sheet Pull'!T161</f>
        <v>0</v>
      </c>
      <c r="S159" s="55">
        <f>'Upload Sheet Pull'!U161</f>
        <v>0</v>
      </c>
      <c r="T159" s="55">
        <f t="shared" si="3"/>
        <v>0</v>
      </c>
    </row>
    <row r="160" spans="1:20" x14ac:dyDescent="0.2">
      <c r="A160" s="46" t="str">
        <f>'Upload Sheet Pull'!A162</f>
        <v>Budget</v>
      </c>
      <c r="B160" s="46" t="str">
        <f>'Upload Sheet Pull'!B162</f>
        <v>7036-000000</v>
      </c>
      <c r="C160" s="46">
        <f>'Upload Sheet Pull'!C162</f>
        <v>583</v>
      </c>
      <c r="D160" s="46" t="str">
        <f>'Upload Sheet Pull'!D162</f>
        <v>035</v>
      </c>
      <c r="F160" s="46" t="str">
        <f>IF('Upload Sheet Pull'!E162="","",'Upload Sheet Pull'!E162)</f>
        <v/>
      </c>
      <c r="H160" s="55">
        <f>'Upload Sheet Pull'!J162</f>
        <v>0</v>
      </c>
      <c r="I160" s="55">
        <f>'Upload Sheet Pull'!K162</f>
        <v>0</v>
      </c>
      <c r="J160" s="55">
        <f>'Upload Sheet Pull'!L162</f>
        <v>0</v>
      </c>
      <c r="K160" s="55">
        <f>'Upload Sheet Pull'!M162</f>
        <v>0</v>
      </c>
      <c r="L160" s="55">
        <f>'Upload Sheet Pull'!N162</f>
        <v>0</v>
      </c>
      <c r="M160" s="55">
        <f>'Upload Sheet Pull'!O162</f>
        <v>0</v>
      </c>
      <c r="N160" s="55">
        <f>'Upload Sheet Pull'!P162</f>
        <v>0</v>
      </c>
      <c r="O160" s="55">
        <f>'Upload Sheet Pull'!Q162</f>
        <v>0</v>
      </c>
      <c r="P160" s="55">
        <f>'Upload Sheet Pull'!R162</f>
        <v>0</v>
      </c>
      <c r="Q160" s="55">
        <f>'Upload Sheet Pull'!S162</f>
        <v>0</v>
      </c>
      <c r="R160" s="55">
        <f>'Upload Sheet Pull'!T162</f>
        <v>0</v>
      </c>
      <c r="S160" s="55">
        <f>'Upload Sheet Pull'!U162</f>
        <v>0</v>
      </c>
      <c r="T160" s="55">
        <f t="shared" si="3"/>
        <v>0</v>
      </c>
    </row>
    <row r="161" spans="1:20" x14ac:dyDescent="0.2">
      <c r="A161" s="46" t="str">
        <f>'Upload Sheet Pull'!A163</f>
        <v>Budget</v>
      </c>
      <c r="B161" s="46" t="str">
        <f>'Upload Sheet Pull'!B163</f>
        <v>7044-000000</v>
      </c>
      <c r="C161" s="46">
        <f>'Upload Sheet Pull'!C163</f>
        <v>583</v>
      </c>
      <c r="D161" s="46" t="str">
        <f>'Upload Sheet Pull'!D163</f>
        <v>035</v>
      </c>
      <c r="F161" s="46" t="str">
        <f>IF('Upload Sheet Pull'!E163="","",'Upload Sheet Pull'!E163)</f>
        <v/>
      </c>
      <c r="H161" s="55">
        <f>'Upload Sheet Pull'!J163</f>
        <v>0</v>
      </c>
      <c r="I161" s="55">
        <f>'Upload Sheet Pull'!K163</f>
        <v>0</v>
      </c>
      <c r="J161" s="55">
        <f>'Upload Sheet Pull'!L163</f>
        <v>0</v>
      </c>
      <c r="K161" s="55">
        <f>'Upload Sheet Pull'!M163</f>
        <v>0</v>
      </c>
      <c r="L161" s="55">
        <f>'Upload Sheet Pull'!N163</f>
        <v>0</v>
      </c>
      <c r="M161" s="55">
        <f>'Upload Sheet Pull'!O163</f>
        <v>0</v>
      </c>
      <c r="N161" s="55">
        <f>'Upload Sheet Pull'!P163</f>
        <v>0</v>
      </c>
      <c r="O161" s="55">
        <f>'Upload Sheet Pull'!Q163</f>
        <v>0</v>
      </c>
      <c r="P161" s="55">
        <f>'Upload Sheet Pull'!R163</f>
        <v>0</v>
      </c>
      <c r="Q161" s="55">
        <f>'Upload Sheet Pull'!S163</f>
        <v>0</v>
      </c>
      <c r="R161" s="55">
        <f>'Upload Sheet Pull'!T163</f>
        <v>0</v>
      </c>
      <c r="S161" s="55">
        <f>'Upload Sheet Pull'!U163</f>
        <v>0</v>
      </c>
      <c r="T161" s="55">
        <f t="shared" si="3"/>
        <v>0</v>
      </c>
    </row>
    <row r="162" spans="1:20" x14ac:dyDescent="0.2">
      <c r="A162" s="46" t="str">
        <f>'Upload Sheet Pull'!A164</f>
        <v>Budget</v>
      </c>
      <c r="B162" s="46" t="str">
        <f>'Upload Sheet Pull'!B164</f>
        <v>7082-000000</v>
      </c>
      <c r="C162" s="46">
        <f>'Upload Sheet Pull'!C164</f>
        <v>583</v>
      </c>
      <c r="D162" s="46" t="str">
        <f>'Upload Sheet Pull'!D164</f>
        <v>035</v>
      </c>
      <c r="F162" s="46" t="str">
        <f>IF('Upload Sheet Pull'!E164="","",'Upload Sheet Pull'!E164)</f>
        <v/>
      </c>
      <c r="H162" s="55">
        <f>'Upload Sheet Pull'!J164</f>
        <v>0</v>
      </c>
      <c r="I162" s="55">
        <f>'Upload Sheet Pull'!K164</f>
        <v>0</v>
      </c>
      <c r="J162" s="55">
        <f>'Upload Sheet Pull'!L164</f>
        <v>0</v>
      </c>
      <c r="K162" s="55">
        <f>'Upload Sheet Pull'!M164</f>
        <v>0</v>
      </c>
      <c r="L162" s="55">
        <f>'Upload Sheet Pull'!N164</f>
        <v>0</v>
      </c>
      <c r="M162" s="55">
        <f>'Upload Sheet Pull'!O164</f>
        <v>0</v>
      </c>
      <c r="N162" s="55">
        <f>'Upload Sheet Pull'!P164</f>
        <v>0</v>
      </c>
      <c r="O162" s="55">
        <f>'Upload Sheet Pull'!Q164</f>
        <v>0</v>
      </c>
      <c r="P162" s="55">
        <f>'Upload Sheet Pull'!R164</f>
        <v>0</v>
      </c>
      <c r="Q162" s="55">
        <f>'Upload Sheet Pull'!S164</f>
        <v>0</v>
      </c>
      <c r="R162" s="55">
        <f>'Upload Sheet Pull'!T164</f>
        <v>0</v>
      </c>
      <c r="S162" s="55">
        <f>'Upload Sheet Pull'!U164</f>
        <v>0</v>
      </c>
      <c r="T162" s="55">
        <f t="shared" si="3"/>
        <v>0</v>
      </c>
    </row>
    <row r="163" spans="1:20" x14ac:dyDescent="0.2">
      <c r="A163" s="46" t="str">
        <f>'Upload Sheet Pull'!A165</f>
        <v>Budget</v>
      </c>
      <c r="B163" s="46" t="str">
        <f>'Upload Sheet Pull'!B165</f>
        <v/>
      </c>
      <c r="C163" s="46">
        <f>'Upload Sheet Pull'!C165</f>
        <v>583</v>
      </c>
      <c r="D163" s="46" t="str">
        <f>'Upload Sheet Pull'!D165</f>
        <v>035</v>
      </c>
      <c r="F163" s="46" t="str">
        <f>IF('Upload Sheet Pull'!E165="","",'Upload Sheet Pull'!E165)</f>
        <v/>
      </c>
      <c r="H163" s="55">
        <f>'Upload Sheet Pull'!J165</f>
        <v>0</v>
      </c>
      <c r="I163" s="55">
        <f>'Upload Sheet Pull'!K165</f>
        <v>0</v>
      </c>
      <c r="J163" s="55">
        <f>'Upload Sheet Pull'!L165</f>
        <v>0</v>
      </c>
      <c r="K163" s="55">
        <f>'Upload Sheet Pull'!M165</f>
        <v>0</v>
      </c>
      <c r="L163" s="55">
        <f>'Upload Sheet Pull'!N165</f>
        <v>0</v>
      </c>
      <c r="M163" s="55">
        <f>'Upload Sheet Pull'!O165</f>
        <v>0</v>
      </c>
      <c r="N163" s="55">
        <f>'Upload Sheet Pull'!P165</f>
        <v>0</v>
      </c>
      <c r="O163" s="55">
        <f>'Upload Sheet Pull'!Q165</f>
        <v>0</v>
      </c>
      <c r="P163" s="55">
        <f>'Upload Sheet Pull'!R165</f>
        <v>0</v>
      </c>
      <c r="Q163" s="55">
        <f>'Upload Sheet Pull'!S165</f>
        <v>0</v>
      </c>
      <c r="R163" s="55">
        <f>'Upload Sheet Pull'!T165</f>
        <v>0</v>
      </c>
      <c r="S163" s="55">
        <f>'Upload Sheet Pull'!U165</f>
        <v>0</v>
      </c>
      <c r="T163" s="55">
        <f t="shared" si="3"/>
        <v>0</v>
      </c>
    </row>
    <row r="164" spans="1:20" x14ac:dyDescent="0.2">
      <c r="A164" s="46" t="str">
        <f>'Upload Sheet Pull'!A166</f>
        <v>Budget</v>
      </c>
      <c r="B164" s="46" t="str">
        <f>'Upload Sheet Pull'!B166</f>
        <v/>
      </c>
      <c r="C164" s="46">
        <f>'Upload Sheet Pull'!C166</f>
        <v>583</v>
      </c>
      <c r="D164" s="46" t="str">
        <f>'Upload Sheet Pull'!D166</f>
        <v>035</v>
      </c>
      <c r="F164" s="46" t="str">
        <f>IF('Upload Sheet Pull'!E166="","",'Upload Sheet Pull'!E166)</f>
        <v/>
      </c>
      <c r="H164" s="55">
        <f>'Upload Sheet Pull'!J166</f>
        <v>0</v>
      </c>
      <c r="I164" s="55">
        <f>'Upload Sheet Pull'!K166</f>
        <v>0</v>
      </c>
      <c r="J164" s="55">
        <f>'Upload Sheet Pull'!L166</f>
        <v>0</v>
      </c>
      <c r="K164" s="55">
        <f>'Upload Sheet Pull'!M166</f>
        <v>0</v>
      </c>
      <c r="L164" s="55">
        <f>'Upload Sheet Pull'!N166</f>
        <v>0</v>
      </c>
      <c r="M164" s="55">
        <f>'Upload Sheet Pull'!O166</f>
        <v>0</v>
      </c>
      <c r="N164" s="55">
        <f>'Upload Sheet Pull'!P166</f>
        <v>0</v>
      </c>
      <c r="O164" s="55">
        <f>'Upload Sheet Pull'!Q166</f>
        <v>0</v>
      </c>
      <c r="P164" s="55">
        <f>'Upload Sheet Pull'!R166</f>
        <v>0</v>
      </c>
      <c r="Q164" s="55">
        <f>'Upload Sheet Pull'!S166</f>
        <v>0</v>
      </c>
      <c r="R164" s="55">
        <f>'Upload Sheet Pull'!T166</f>
        <v>0</v>
      </c>
      <c r="S164" s="55">
        <f>'Upload Sheet Pull'!U166</f>
        <v>0</v>
      </c>
      <c r="T164" s="55">
        <f t="shared" si="3"/>
        <v>0</v>
      </c>
    </row>
    <row r="165" spans="1:20" x14ac:dyDescent="0.2">
      <c r="A165" s="46" t="str">
        <f>'Upload Sheet Pull'!A167</f>
        <v>Budget</v>
      </c>
      <c r="B165" s="46" t="str">
        <f>'Upload Sheet Pull'!B167</f>
        <v/>
      </c>
      <c r="C165" s="46">
        <f>'Upload Sheet Pull'!C167</f>
        <v>583</v>
      </c>
      <c r="D165" s="46" t="str">
        <f>'Upload Sheet Pull'!D167</f>
        <v>035</v>
      </c>
      <c r="F165" s="46" t="str">
        <f>IF('Upload Sheet Pull'!E167="","",'Upload Sheet Pull'!E167)</f>
        <v/>
      </c>
      <c r="H165" s="55">
        <f>'Upload Sheet Pull'!J167</f>
        <v>0</v>
      </c>
      <c r="I165" s="55">
        <f>'Upload Sheet Pull'!K167</f>
        <v>0</v>
      </c>
      <c r="J165" s="55">
        <f>'Upload Sheet Pull'!L167</f>
        <v>0</v>
      </c>
      <c r="K165" s="55">
        <f>'Upload Sheet Pull'!M167</f>
        <v>0</v>
      </c>
      <c r="L165" s="55">
        <f>'Upload Sheet Pull'!N167</f>
        <v>0</v>
      </c>
      <c r="M165" s="55">
        <f>'Upload Sheet Pull'!O167</f>
        <v>0</v>
      </c>
      <c r="N165" s="55">
        <f>'Upload Sheet Pull'!P167</f>
        <v>0</v>
      </c>
      <c r="O165" s="55">
        <f>'Upload Sheet Pull'!Q167</f>
        <v>0</v>
      </c>
      <c r="P165" s="55">
        <f>'Upload Sheet Pull'!R167</f>
        <v>0</v>
      </c>
      <c r="Q165" s="55">
        <f>'Upload Sheet Pull'!S167</f>
        <v>0</v>
      </c>
      <c r="R165" s="55">
        <f>'Upload Sheet Pull'!T167</f>
        <v>0</v>
      </c>
      <c r="S165" s="55">
        <f>'Upload Sheet Pull'!U167</f>
        <v>0</v>
      </c>
      <c r="T165" s="55">
        <f t="shared" si="3"/>
        <v>0</v>
      </c>
    </row>
    <row r="166" spans="1:20" x14ac:dyDescent="0.2">
      <c r="A166" s="46" t="str">
        <f>'Upload Sheet Pull'!A168</f>
        <v>Budget</v>
      </c>
      <c r="B166" s="46" t="str">
        <f>'Upload Sheet Pull'!B168</f>
        <v>7006-000000</v>
      </c>
      <c r="C166" s="46">
        <f>'Upload Sheet Pull'!C168</f>
        <v>584</v>
      </c>
      <c r="D166" s="46" t="str">
        <f>'Upload Sheet Pull'!D168</f>
        <v>035</v>
      </c>
      <c r="F166" s="46" t="str">
        <f>IF('Upload Sheet Pull'!E168="","",'Upload Sheet Pull'!E168)</f>
        <v/>
      </c>
      <c r="H166" s="55">
        <f>'Upload Sheet Pull'!J168</f>
        <v>0</v>
      </c>
      <c r="I166" s="55">
        <f>'Upload Sheet Pull'!K168</f>
        <v>0</v>
      </c>
      <c r="J166" s="55">
        <f>'Upload Sheet Pull'!L168</f>
        <v>0</v>
      </c>
      <c r="K166" s="55">
        <f>'Upload Sheet Pull'!M168</f>
        <v>0</v>
      </c>
      <c r="L166" s="55">
        <f>'Upload Sheet Pull'!N168</f>
        <v>0</v>
      </c>
      <c r="M166" s="55">
        <f>'Upload Sheet Pull'!O168</f>
        <v>0</v>
      </c>
      <c r="N166" s="55">
        <f>'Upload Sheet Pull'!P168</f>
        <v>0</v>
      </c>
      <c r="O166" s="55">
        <f>'Upload Sheet Pull'!Q168</f>
        <v>0</v>
      </c>
      <c r="P166" s="55">
        <f>'Upload Sheet Pull'!R168</f>
        <v>0</v>
      </c>
      <c r="Q166" s="55">
        <f>'Upload Sheet Pull'!S168</f>
        <v>0</v>
      </c>
      <c r="R166" s="55">
        <f>'Upload Sheet Pull'!T168</f>
        <v>0</v>
      </c>
      <c r="S166" s="55">
        <f>'Upload Sheet Pull'!U168</f>
        <v>0</v>
      </c>
      <c r="T166" s="55">
        <f t="shared" si="3"/>
        <v>0</v>
      </c>
    </row>
    <row r="167" spans="1:20" x14ac:dyDescent="0.2">
      <c r="A167" s="46" t="str">
        <f>'Upload Sheet Pull'!A169</f>
        <v>Budget</v>
      </c>
      <c r="B167" s="46" t="str">
        <f>'Upload Sheet Pull'!B169</f>
        <v>7008-000000</v>
      </c>
      <c r="C167" s="46">
        <f>'Upload Sheet Pull'!C169</f>
        <v>584</v>
      </c>
      <c r="D167" s="46" t="str">
        <f>'Upload Sheet Pull'!D169</f>
        <v>035</v>
      </c>
      <c r="F167" s="46" t="str">
        <f>IF('Upload Sheet Pull'!E169="","",'Upload Sheet Pull'!E169)</f>
        <v/>
      </c>
      <c r="H167" s="55">
        <f>'Upload Sheet Pull'!J169</f>
        <v>0</v>
      </c>
      <c r="I167" s="55">
        <f>'Upload Sheet Pull'!K169</f>
        <v>0</v>
      </c>
      <c r="J167" s="55">
        <f>'Upload Sheet Pull'!L169</f>
        <v>0</v>
      </c>
      <c r="K167" s="55">
        <f>'Upload Sheet Pull'!M169</f>
        <v>0</v>
      </c>
      <c r="L167" s="55">
        <f>'Upload Sheet Pull'!N169</f>
        <v>0</v>
      </c>
      <c r="M167" s="55">
        <f>'Upload Sheet Pull'!O169</f>
        <v>0</v>
      </c>
      <c r="N167" s="55">
        <f>'Upload Sheet Pull'!P169</f>
        <v>0</v>
      </c>
      <c r="O167" s="55">
        <f>'Upload Sheet Pull'!Q169</f>
        <v>0</v>
      </c>
      <c r="P167" s="55">
        <f>'Upload Sheet Pull'!R169</f>
        <v>0</v>
      </c>
      <c r="Q167" s="55">
        <f>'Upload Sheet Pull'!S169</f>
        <v>0</v>
      </c>
      <c r="R167" s="55">
        <f>'Upload Sheet Pull'!T169</f>
        <v>0</v>
      </c>
      <c r="S167" s="55">
        <f>'Upload Sheet Pull'!U169</f>
        <v>0</v>
      </c>
      <c r="T167" s="55">
        <f t="shared" si="3"/>
        <v>0</v>
      </c>
    </row>
    <row r="168" spans="1:20" x14ac:dyDescent="0.2">
      <c r="A168" s="46" t="str">
        <f>'Upload Sheet Pull'!A170</f>
        <v>Budget</v>
      </c>
      <c r="B168" s="46" t="str">
        <f>'Upload Sheet Pull'!B170</f>
        <v>7010-000000</v>
      </c>
      <c r="C168" s="46">
        <f>'Upload Sheet Pull'!C170</f>
        <v>584</v>
      </c>
      <c r="D168" s="46" t="str">
        <f>'Upload Sheet Pull'!D170</f>
        <v>035</v>
      </c>
      <c r="F168" s="46" t="str">
        <f>IF('Upload Sheet Pull'!E170="","",'Upload Sheet Pull'!E170)</f>
        <v/>
      </c>
      <c r="H168" s="55">
        <f>'Upload Sheet Pull'!J170</f>
        <v>0</v>
      </c>
      <c r="I168" s="55">
        <f>'Upload Sheet Pull'!K170</f>
        <v>0</v>
      </c>
      <c r="J168" s="55">
        <f>'Upload Sheet Pull'!L170</f>
        <v>0</v>
      </c>
      <c r="K168" s="55">
        <f>'Upload Sheet Pull'!M170</f>
        <v>0</v>
      </c>
      <c r="L168" s="55">
        <f>'Upload Sheet Pull'!N170</f>
        <v>0</v>
      </c>
      <c r="M168" s="55">
        <f>'Upload Sheet Pull'!O170</f>
        <v>0</v>
      </c>
      <c r="N168" s="55">
        <f>'Upload Sheet Pull'!P170</f>
        <v>0</v>
      </c>
      <c r="O168" s="55">
        <f>'Upload Sheet Pull'!Q170</f>
        <v>0</v>
      </c>
      <c r="P168" s="55">
        <f>'Upload Sheet Pull'!R170</f>
        <v>0</v>
      </c>
      <c r="Q168" s="55">
        <f>'Upload Sheet Pull'!S170</f>
        <v>0</v>
      </c>
      <c r="R168" s="55">
        <f>'Upload Sheet Pull'!T170</f>
        <v>0</v>
      </c>
      <c r="S168" s="55">
        <f>'Upload Sheet Pull'!U170</f>
        <v>0</v>
      </c>
      <c r="T168" s="55">
        <f t="shared" si="3"/>
        <v>0</v>
      </c>
    </row>
    <row r="169" spans="1:20" x14ac:dyDescent="0.2">
      <c r="A169" s="46" t="str">
        <f>'Upload Sheet Pull'!A171</f>
        <v>Budget</v>
      </c>
      <c r="B169" s="46" t="str">
        <f>'Upload Sheet Pull'!B171</f>
        <v>7012-000000</v>
      </c>
      <c r="C169" s="46">
        <f>'Upload Sheet Pull'!C171</f>
        <v>584</v>
      </c>
      <c r="D169" s="46" t="str">
        <f>'Upload Sheet Pull'!D171</f>
        <v>035</v>
      </c>
      <c r="F169" s="46" t="str">
        <f>IF('Upload Sheet Pull'!E171="","",'Upload Sheet Pull'!E171)</f>
        <v/>
      </c>
      <c r="H169" s="55">
        <f>'Upload Sheet Pull'!J171</f>
        <v>0</v>
      </c>
      <c r="I169" s="55">
        <f>'Upload Sheet Pull'!K171</f>
        <v>0</v>
      </c>
      <c r="J169" s="55">
        <f>'Upload Sheet Pull'!L171</f>
        <v>0</v>
      </c>
      <c r="K169" s="55">
        <f>'Upload Sheet Pull'!M171</f>
        <v>0</v>
      </c>
      <c r="L169" s="55">
        <f>'Upload Sheet Pull'!N171</f>
        <v>0</v>
      </c>
      <c r="M169" s="55">
        <f>'Upload Sheet Pull'!O171</f>
        <v>0</v>
      </c>
      <c r="N169" s="55">
        <f>'Upload Sheet Pull'!P171</f>
        <v>0</v>
      </c>
      <c r="O169" s="55">
        <f>'Upload Sheet Pull'!Q171</f>
        <v>0</v>
      </c>
      <c r="P169" s="55">
        <f>'Upload Sheet Pull'!R171</f>
        <v>0</v>
      </c>
      <c r="Q169" s="55">
        <f>'Upload Sheet Pull'!S171</f>
        <v>0</v>
      </c>
      <c r="R169" s="55">
        <f>'Upload Sheet Pull'!T171</f>
        <v>0</v>
      </c>
      <c r="S169" s="55">
        <f>'Upload Sheet Pull'!U171</f>
        <v>0</v>
      </c>
      <c r="T169" s="55">
        <f t="shared" si="3"/>
        <v>0</v>
      </c>
    </row>
    <row r="170" spans="1:20" x14ac:dyDescent="0.2">
      <c r="A170" s="46" t="str">
        <f>'Upload Sheet Pull'!A172</f>
        <v>Budget</v>
      </c>
      <c r="B170" s="46" t="str">
        <f>'Upload Sheet Pull'!B172</f>
        <v>7036-000000</v>
      </c>
      <c r="C170" s="46">
        <f>'Upload Sheet Pull'!C172</f>
        <v>584</v>
      </c>
      <c r="D170" s="46" t="str">
        <f>'Upload Sheet Pull'!D172</f>
        <v>035</v>
      </c>
      <c r="F170" s="46" t="str">
        <f>IF('Upload Sheet Pull'!E172="","",'Upload Sheet Pull'!E172)</f>
        <v/>
      </c>
      <c r="H170" s="55">
        <f>'Upload Sheet Pull'!J172</f>
        <v>0</v>
      </c>
      <c r="I170" s="55">
        <f>'Upload Sheet Pull'!K172</f>
        <v>0</v>
      </c>
      <c r="J170" s="55">
        <f>'Upload Sheet Pull'!L172</f>
        <v>0</v>
      </c>
      <c r="K170" s="55">
        <f>'Upload Sheet Pull'!M172</f>
        <v>0</v>
      </c>
      <c r="L170" s="55">
        <f>'Upload Sheet Pull'!N172</f>
        <v>0</v>
      </c>
      <c r="M170" s="55">
        <f>'Upload Sheet Pull'!O172</f>
        <v>0</v>
      </c>
      <c r="N170" s="55">
        <f>'Upload Sheet Pull'!P172</f>
        <v>0</v>
      </c>
      <c r="O170" s="55">
        <f>'Upload Sheet Pull'!Q172</f>
        <v>0</v>
      </c>
      <c r="P170" s="55">
        <f>'Upload Sheet Pull'!R172</f>
        <v>0</v>
      </c>
      <c r="Q170" s="55">
        <f>'Upload Sheet Pull'!S172</f>
        <v>0</v>
      </c>
      <c r="R170" s="55">
        <f>'Upload Sheet Pull'!T172</f>
        <v>0</v>
      </c>
      <c r="S170" s="55">
        <f>'Upload Sheet Pull'!U172</f>
        <v>0</v>
      </c>
      <c r="T170" s="55">
        <f t="shared" si="3"/>
        <v>0</v>
      </c>
    </row>
    <row r="171" spans="1:20" x14ac:dyDescent="0.2">
      <c r="A171" s="46" t="str">
        <f>'Upload Sheet Pull'!A173</f>
        <v>Budget</v>
      </c>
      <c r="B171" s="46" t="str">
        <f>'Upload Sheet Pull'!B173</f>
        <v>7044-000000</v>
      </c>
      <c r="C171" s="46">
        <f>'Upload Sheet Pull'!C173</f>
        <v>584</v>
      </c>
      <c r="D171" s="46" t="str">
        <f>'Upload Sheet Pull'!D173</f>
        <v>035</v>
      </c>
      <c r="F171" s="46" t="str">
        <f>IF('Upload Sheet Pull'!E173="","",'Upload Sheet Pull'!E173)</f>
        <v/>
      </c>
      <c r="H171" s="55">
        <f>'Upload Sheet Pull'!J173</f>
        <v>0</v>
      </c>
      <c r="I171" s="55">
        <f>'Upload Sheet Pull'!K173</f>
        <v>0</v>
      </c>
      <c r="J171" s="55">
        <f>'Upload Sheet Pull'!L173</f>
        <v>0</v>
      </c>
      <c r="K171" s="55">
        <f>'Upload Sheet Pull'!M173</f>
        <v>0</v>
      </c>
      <c r="L171" s="55">
        <f>'Upload Sheet Pull'!N173</f>
        <v>0</v>
      </c>
      <c r="M171" s="55">
        <f>'Upload Sheet Pull'!O173</f>
        <v>0</v>
      </c>
      <c r="N171" s="55">
        <f>'Upload Sheet Pull'!P173</f>
        <v>0</v>
      </c>
      <c r="O171" s="55">
        <f>'Upload Sheet Pull'!Q173</f>
        <v>0</v>
      </c>
      <c r="P171" s="55">
        <f>'Upload Sheet Pull'!R173</f>
        <v>0</v>
      </c>
      <c r="Q171" s="55">
        <f>'Upload Sheet Pull'!S173</f>
        <v>0</v>
      </c>
      <c r="R171" s="55">
        <f>'Upload Sheet Pull'!T173</f>
        <v>0</v>
      </c>
      <c r="S171" s="55">
        <f>'Upload Sheet Pull'!U173</f>
        <v>0</v>
      </c>
      <c r="T171" s="55">
        <f t="shared" si="3"/>
        <v>0</v>
      </c>
    </row>
    <row r="172" spans="1:20" x14ac:dyDescent="0.2">
      <c r="A172" s="46" t="str">
        <f>'Upload Sheet Pull'!A174</f>
        <v>Budget</v>
      </c>
      <c r="B172" s="46" t="str">
        <f>'Upload Sheet Pull'!B174</f>
        <v>7082-000000</v>
      </c>
      <c r="C172" s="46">
        <f>'Upload Sheet Pull'!C174</f>
        <v>584</v>
      </c>
      <c r="D172" s="46" t="str">
        <f>'Upload Sheet Pull'!D174</f>
        <v>035</v>
      </c>
      <c r="F172" s="46" t="str">
        <f>IF('Upload Sheet Pull'!E174="","",'Upload Sheet Pull'!E174)</f>
        <v/>
      </c>
      <c r="H172" s="55">
        <f>'Upload Sheet Pull'!J174</f>
        <v>0</v>
      </c>
      <c r="I172" s="55">
        <f>'Upload Sheet Pull'!K174</f>
        <v>0</v>
      </c>
      <c r="J172" s="55">
        <f>'Upload Sheet Pull'!L174</f>
        <v>0</v>
      </c>
      <c r="K172" s="55">
        <f>'Upload Sheet Pull'!M174</f>
        <v>0</v>
      </c>
      <c r="L172" s="55">
        <f>'Upload Sheet Pull'!N174</f>
        <v>0</v>
      </c>
      <c r="M172" s="55">
        <f>'Upload Sheet Pull'!O174</f>
        <v>0</v>
      </c>
      <c r="N172" s="55">
        <f>'Upload Sheet Pull'!P174</f>
        <v>125</v>
      </c>
      <c r="O172" s="55">
        <f>'Upload Sheet Pull'!Q174</f>
        <v>0</v>
      </c>
      <c r="P172" s="55">
        <f>'Upload Sheet Pull'!R174</f>
        <v>0</v>
      </c>
      <c r="Q172" s="55">
        <f>'Upload Sheet Pull'!S174</f>
        <v>0</v>
      </c>
      <c r="R172" s="55">
        <f>'Upload Sheet Pull'!T174</f>
        <v>0</v>
      </c>
      <c r="S172" s="55">
        <f>'Upload Sheet Pull'!U174</f>
        <v>132</v>
      </c>
      <c r="T172" s="55">
        <f t="shared" si="3"/>
        <v>257</v>
      </c>
    </row>
    <row r="173" spans="1:20" x14ac:dyDescent="0.2">
      <c r="A173" s="46" t="str">
        <f>'Upload Sheet Pull'!A175</f>
        <v>Budget</v>
      </c>
      <c r="B173" s="46" t="str">
        <f>'Upload Sheet Pull'!B175</f>
        <v/>
      </c>
      <c r="C173" s="46">
        <f>'Upload Sheet Pull'!C175</f>
        <v>584</v>
      </c>
      <c r="D173" s="46" t="str">
        <f>'Upload Sheet Pull'!D175</f>
        <v>035</v>
      </c>
      <c r="F173" s="46" t="str">
        <f>IF('Upload Sheet Pull'!E175="","",'Upload Sheet Pull'!E175)</f>
        <v/>
      </c>
      <c r="H173" s="55">
        <f>'Upload Sheet Pull'!J175</f>
        <v>0</v>
      </c>
      <c r="I173" s="55">
        <f>'Upload Sheet Pull'!K175</f>
        <v>0</v>
      </c>
      <c r="J173" s="55">
        <f>'Upload Sheet Pull'!L175</f>
        <v>0</v>
      </c>
      <c r="K173" s="55">
        <f>'Upload Sheet Pull'!M175</f>
        <v>0</v>
      </c>
      <c r="L173" s="55">
        <f>'Upload Sheet Pull'!N175</f>
        <v>0</v>
      </c>
      <c r="M173" s="55">
        <f>'Upload Sheet Pull'!O175</f>
        <v>0</v>
      </c>
      <c r="N173" s="55">
        <f>'Upload Sheet Pull'!P175</f>
        <v>0</v>
      </c>
      <c r="O173" s="55">
        <f>'Upload Sheet Pull'!Q175</f>
        <v>0</v>
      </c>
      <c r="P173" s="55">
        <f>'Upload Sheet Pull'!R175</f>
        <v>0</v>
      </c>
      <c r="Q173" s="55">
        <f>'Upload Sheet Pull'!S175</f>
        <v>0</v>
      </c>
      <c r="R173" s="55">
        <f>'Upload Sheet Pull'!T175</f>
        <v>0</v>
      </c>
      <c r="S173" s="55">
        <f>'Upload Sheet Pull'!U175</f>
        <v>0</v>
      </c>
      <c r="T173" s="55">
        <f t="shared" si="3"/>
        <v>0</v>
      </c>
    </row>
    <row r="174" spans="1:20" x14ac:dyDescent="0.2">
      <c r="A174" s="46" t="str">
        <f>'Upload Sheet Pull'!A176</f>
        <v>Budget</v>
      </c>
      <c r="B174" s="46" t="str">
        <f>'Upload Sheet Pull'!B176</f>
        <v/>
      </c>
      <c r="C174" s="46">
        <f>'Upload Sheet Pull'!C176</f>
        <v>584</v>
      </c>
      <c r="D174" s="46" t="str">
        <f>'Upload Sheet Pull'!D176</f>
        <v>035</v>
      </c>
      <c r="F174" s="46" t="str">
        <f>IF('Upload Sheet Pull'!E176="","",'Upload Sheet Pull'!E176)</f>
        <v/>
      </c>
      <c r="H174" s="55">
        <f>'Upload Sheet Pull'!J176</f>
        <v>0</v>
      </c>
      <c r="I174" s="55">
        <f>'Upload Sheet Pull'!K176</f>
        <v>0</v>
      </c>
      <c r="J174" s="55">
        <f>'Upload Sheet Pull'!L176</f>
        <v>0</v>
      </c>
      <c r="K174" s="55">
        <f>'Upload Sheet Pull'!M176</f>
        <v>0</v>
      </c>
      <c r="L174" s="55">
        <f>'Upload Sheet Pull'!N176</f>
        <v>0</v>
      </c>
      <c r="M174" s="55">
        <f>'Upload Sheet Pull'!O176</f>
        <v>0</v>
      </c>
      <c r="N174" s="55">
        <f>'Upload Sheet Pull'!P176</f>
        <v>0</v>
      </c>
      <c r="O174" s="55">
        <f>'Upload Sheet Pull'!Q176</f>
        <v>0</v>
      </c>
      <c r="P174" s="55">
        <f>'Upload Sheet Pull'!R176</f>
        <v>0</v>
      </c>
      <c r="Q174" s="55">
        <f>'Upload Sheet Pull'!S176</f>
        <v>0</v>
      </c>
      <c r="R174" s="55">
        <f>'Upload Sheet Pull'!T176</f>
        <v>0</v>
      </c>
      <c r="S174" s="55">
        <f>'Upload Sheet Pull'!U176</f>
        <v>0</v>
      </c>
      <c r="T174" s="55">
        <f t="shared" si="3"/>
        <v>0</v>
      </c>
    </row>
    <row r="175" spans="1:20" x14ac:dyDescent="0.2">
      <c r="A175" s="46" t="str">
        <f>'Upload Sheet Pull'!A177</f>
        <v>Budget</v>
      </c>
      <c r="B175" s="46" t="str">
        <f>'Upload Sheet Pull'!B177</f>
        <v/>
      </c>
      <c r="C175" s="46">
        <f>'Upload Sheet Pull'!C177</f>
        <v>584</v>
      </c>
      <c r="D175" s="46" t="str">
        <f>'Upload Sheet Pull'!D177</f>
        <v>035</v>
      </c>
      <c r="F175" s="46" t="str">
        <f>IF('Upload Sheet Pull'!E177="","",'Upload Sheet Pull'!E177)</f>
        <v/>
      </c>
      <c r="H175" s="55">
        <f>'Upload Sheet Pull'!J177</f>
        <v>0</v>
      </c>
      <c r="I175" s="55">
        <f>'Upload Sheet Pull'!K177</f>
        <v>0</v>
      </c>
      <c r="J175" s="55">
        <f>'Upload Sheet Pull'!L177</f>
        <v>0</v>
      </c>
      <c r="K175" s="55">
        <f>'Upload Sheet Pull'!M177</f>
        <v>0</v>
      </c>
      <c r="L175" s="55">
        <f>'Upload Sheet Pull'!N177</f>
        <v>0</v>
      </c>
      <c r="M175" s="55">
        <f>'Upload Sheet Pull'!O177</f>
        <v>0</v>
      </c>
      <c r="N175" s="55">
        <f>'Upload Sheet Pull'!P177</f>
        <v>0</v>
      </c>
      <c r="O175" s="55">
        <f>'Upload Sheet Pull'!Q177</f>
        <v>0</v>
      </c>
      <c r="P175" s="55">
        <f>'Upload Sheet Pull'!R177</f>
        <v>0</v>
      </c>
      <c r="Q175" s="55">
        <f>'Upload Sheet Pull'!S177</f>
        <v>0</v>
      </c>
      <c r="R175" s="55">
        <f>'Upload Sheet Pull'!T177</f>
        <v>0</v>
      </c>
      <c r="S175" s="55">
        <f>'Upload Sheet Pull'!U177</f>
        <v>0</v>
      </c>
      <c r="T175" s="55">
        <f t="shared" si="3"/>
        <v>0</v>
      </c>
    </row>
    <row r="176" spans="1:20" x14ac:dyDescent="0.2">
      <c r="A176" s="46" t="str">
        <f>'Upload Sheet Pull'!A178</f>
        <v>Budget</v>
      </c>
      <c r="B176" s="46" t="str">
        <f>'Upload Sheet Pull'!B178</f>
        <v>7006-000000</v>
      </c>
      <c r="C176" s="46">
        <f>'Upload Sheet Pull'!C178</f>
        <v>585</v>
      </c>
      <c r="D176" s="46" t="str">
        <f>'Upload Sheet Pull'!D178</f>
        <v>035</v>
      </c>
      <c r="F176" s="46" t="str">
        <f>IF('Upload Sheet Pull'!E178="","",'Upload Sheet Pull'!E178)</f>
        <v/>
      </c>
      <c r="H176" s="55">
        <f>'Upload Sheet Pull'!J178</f>
        <v>0</v>
      </c>
      <c r="I176" s="55">
        <f>'Upload Sheet Pull'!K178</f>
        <v>0</v>
      </c>
      <c r="J176" s="55">
        <f>'Upload Sheet Pull'!L178</f>
        <v>0</v>
      </c>
      <c r="K176" s="55">
        <f>'Upload Sheet Pull'!M178</f>
        <v>0</v>
      </c>
      <c r="L176" s="55">
        <f>'Upload Sheet Pull'!N178</f>
        <v>0</v>
      </c>
      <c r="M176" s="55">
        <f>'Upload Sheet Pull'!O178</f>
        <v>0</v>
      </c>
      <c r="N176" s="55">
        <f>'Upload Sheet Pull'!P178</f>
        <v>0</v>
      </c>
      <c r="O176" s="55">
        <f>'Upload Sheet Pull'!Q178</f>
        <v>0</v>
      </c>
      <c r="P176" s="55">
        <f>'Upload Sheet Pull'!R178</f>
        <v>0</v>
      </c>
      <c r="Q176" s="55">
        <f>'Upload Sheet Pull'!S178</f>
        <v>0</v>
      </c>
      <c r="R176" s="55">
        <f>'Upload Sheet Pull'!T178</f>
        <v>0</v>
      </c>
      <c r="S176" s="55">
        <f>'Upload Sheet Pull'!U178</f>
        <v>0</v>
      </c>
      <c r="T176" s="55">
        <f t="shared" si="3"/>
        <v>0</v>
      </c>
    </row>
    <row r="177" spans="1:20" x14ac:dyDescent="0.2">
      <c r="A177" s="46" t="str">
        <f>'Upload Sheet Pull'!A179</f>
        <v>Budget</v>
      </c>
      <c r="B177" s="46" t="str">
        <f>'Upload Sheet Pull'!B179</f>
        <v>7008-000000</v>
      </c>
      <c r="C177" s="46">
        <f>'Upload Sheet Pull'!C179</f>
        <v>585</v>
      </c>
      <c r="D177" s="46" t="str">
        <f>'Upload Sheet Pull'!D179</f>
        <v>035</v>
      </c>
      <c r="F177" s="46" t="str">
        <f>IF('Upload Sheet Pull'!E179="","",'Upload Sheet Pull'!E179)</f>
        <v/>
      </c>
      <c r="H177" s="55">
        <f>'Upload Sheet Pull'!J179</f>
        <v>0</v>
      </c>
      <c r="I177" s="55">
        <f>'Upload Sheet Pull'!K179</f>
        <v>0</v>
      </c>
      <c r="J177" s="55">
        <f>'Upload Sheet Pull'!L179</f>
        <v>0</v>
      </c>
      <c r="K177" s="55">
        <f>'Upload Sheet Pull'!M179</f>
        <v>0</v>
      </c>
      <c r="L177" s="55">
        <f>'Upload Sheet Pull'!N179</f>
        <v>0</v>
      </c>
      <c r="M177" s="55">
        <f>'Upload Sheet Pull'!O179</f>
        <v>0</v>
      </c>
      <c r="N177" s="55">
        <f>'Upload Sheet Pull'!P179</f>
        <v>0</v>
      </c>
      <c r="O177" s="55">
        <f>'Upload Sheet Pull'!Q179</f>
        <v>0</v>
      </c>
      <c r="P177" s="55">
        <f>'Upload Sheet Pull'!R179</f>
        <v>0</v>
      </c>
      <c r="Q177" s="55">
        <f>'Upload Sheet Pull'!S179</f>
        <v>0</v>
      </c>
      <c r="R177" s="55">
        <f>'Upload Sheet Pull'!T179</f>
        <v>0</v>
      </c>
      <c r="S177" s="55">
        <f>'Upload Sheet Pull'!U179</f>
        <v>0</v>
      </c>
      <c r="T177" s="55">
        <f t="shared" si="3"/>
        <v>0</v>
      </c>
    </row>
    <row r="178" spans="1:20" x14ac:dyDescent="0.2">
      <c r="A178" s="46" t="str">
        <f>'Upload Sheet Pull'!A180</f>
        <v>Budget</v>
      </c>
      <c r="B178" s="46" t="str">
        <f>'Upload Sheet Pull'!B180</f>
        <v>7010-000000</v>
      </c>
      <c r="C178" s="46">
        <f>'Upload Sheet Pull'!C180</f>
        <v>585</v>
      </c>
      <c r="D178" s="46" t="str">
        <f>'Upload Sheet Pull'!D180</f>
        <v>035</v>
      </c>
      <c r="F178" s="46" t="str">
        <f>IF('Upload Sheet Pull'!E180="","",'Upload Sheet Pull'!E180)</f>
        <v/>
      </c>
      <c r="H178" s="55">
        <f>'Upload Sheet Pull'!J180</f>
        <v>0</v>
      </c>
      <c r="I178" s="55">
        <f>'Upload Sheet Pull'!K180</f>
        <v>0</v>
      </c>
      <c r="J178" s="55">
        <f>'Upload Sheet Pull'!L180</f>
        <v>0</v>
      </c>
      <c r="K178" s="55">
        <f>'Upload Sheet Pull'!M180</f>
        <v>0</v>
      </c>
      <c r="L178" s="55">
        <f>'Upload Sheet Pull'!N180</f>
        <v>0</v>
      </c>
      <c r="M178" s="55">
        <f>'Upload Sheet Pull'!O180</f>
        <v>0</v>
      </c>
      <c r="N178" s="55">
        <f>'Upload Sheet Pull'!P180</f>
        <v>0</v>
      </c>
      <c r="O178" s="55">
        <f>'Upload Sheet Pull'!Q180</f>
        <v>0</v>
      </c>
      <c r="P178" s="55">
        <f>'Upload Sheet Pull'!R180</f>
        <v>0</v>
      </c>
      <c r="Q178" s="55">
        <f>'Upload Sheet Pull'!S180</f>
        <v>0</v>
      </c>
      <c r="R178" s="55">
        <f>'Upload Sheet Pull'!T180</f>
        <v>0</v>
      </c>
      <c r="S178" s="55">
        <f>'Upload Sheet Pull'!U180</f>
        <v>0</v>
      </c>
      <c r="T178" s="55">
        <f t="shared" si="3"/>
        <v>0</v>
      </c>
    </row>
    <row r="179" spans="1:20" x14ac:dyDescent="0.2">
      <c r="A179" s="46" t="str">
        <f>'Upload Sheet Pull'!A181</f>
        <v>Budget</v>
      </c>
      <c r="B179" s="46" t="str">
        <f>'Upload Sheet Pull'!B181</f>
        <v>7012-000000</v>
      </c>
      <c r="C179" s="46">
        <f>'Upload Sheet Pull'!C181</f>
        <v>585</v>
      </c>
      <c r="D179" s="46" t="str">
        <f>'Upload Sheet Pull'!D181</f>
        <v>035</v>
      </c>
      <c r="F179" s="46" t="str">
        <f>IF('Upload Sheet Pull'!E181="","",'Upload Sheet Pull'!E181)</f>
        <v/>
      </c>
      <c r="H179" s="55">
        <f>'Upload Sheet Pull'!J181</f>
        <v>0</v>
      </c>
      <c r="I179" s="55">
        <f>'Upload Sheet Pull'!K181</f>
        <v>0</v>
      </c>
      <c r="J179" s="55">
        <f>'Upload Sheet Pull'!L181</f>
        <v>0</v>
      </c>
      <c r="K179" s="55">
        <f>'Upload Sheet Pull'!M181</f>
        <v>0</v>
      </c>
      <c r="L179" s="55">
        <f>'Upload Sheet Pull'!N181</f>
        <v>0</v>
      </c>
      <c r="M179" s="55">
        <f>'Upload Sheet Pull'!O181</f>
        <v>0</v>
      </c>
      <c r="N179" s="55">
        <f>'Upload Sheet Pull'!P181</f>
        <v>0</v>
      </c>
      <c r="O179" s="55">
        <f>'Upload Sheet Pull'!Q181</f>
        <v>0</v>
      </c>
      <c r="P179" s="55">
        <f>'Upload Sheet Pull'!R181</f>
        <v>0</v>
      </c>
      <c r="Q179" s="55">
        <f>'Upload Sheet Pull'!S181</f>
        <v>0</v>
      </c>
      <c r="R179" s="55">
        <f>'Upload Sheet Pull'!T181</f>
        <v>0</v>
      </c>
      <c r="S179" s="55">
        <f>'Upload Sheet Pull'!U181</f>
        <v>0</v>
      </c>
      <c r="T179" s="55">
        <f t="shared" si="3"/>
        <v>0</v>
      </c>
    </row>
    <row r="180" spans="1:20" x14ac:dyDescent="0.2">
      <c r="A180" s="46" t="str">
        <f>'Upload Sheet Pull'!A182</f>
        <v>Budget</v>
      </c>
      <c r="B180" s="46" t="str">
        <f>'Upload Sheet Pull'!B182</f>
        <v>7036-000000</v>
      </c>
      <c r="C180" s="46">
        <f>'Upload Sheet Pull'!C182</f>
        <v>585</v>
      </c>
      <c r="D180" s="46" t="str">
        <f>'Upload Sheet Pull'!D182</f>
        <v>035</v>
      </c>
      <c r="F180" s="46" t="str">
        <f>IF('Upload Sheet Pull'!E182="","",'Upload Sheet Pull'!E182)</f>
        <v/>
      </c>
      <c r="H180" s="55">
        <f>'Upload Sheet Pull'!J182</f>
        <v>0</v>
      </c>
      <c r="I180" s="55">
        <f>'Upload Sheet Pull'!K182</f>
        <v>0</v>
      </c>
      <c r="J180" s="55">
        <f>'Upload Sheet Pull'!L182</f>
        <v>0</v>
      </c>
      <c r="K180" s="55">
        <f>'Upload Sheet Pull'!M182</f>
        <v>0</v>
      </c>
      <c r="L180" s="55">
        <f>'Upload Sheet Pull'!N182</f>
        <v>0</v>
      </c>
      <c r="M180" s="55">
        <f>'Upload Sheet Pull'!O182</f>
        <v>0</v>
      </c>
      <c r="N180" s="55">
        <f>'Upload Sheet Pull'!P182</f>
        <v>0</v>
      </c>
      <c r="O180" s="55">
        <f>'Upload Sheet Pull'!Q182</f>
        <v>0</v>
      </c>
      <c r="P180" s="55">
        <f>'Upload Sheet Pull'!R182</f>
        <v>0</v>
      </c>
      <c r="Q180" s="55">
        <f>'Upload Sheet Pull'!S182</f>
        <v>0</v>
      </c>
      <c r="R180" s="55">
        <f>'Upload Sheet Pull'!T182</f>
        <v>0</v>
      </c>
      <c r="S180" s="55">
        <f>'Upload Sheet Pull'!U182</f>
        <v>0</v>
      </c>
      <c r="T180" s="55">
        <f t="shared" si="3"/>
        <v>0</v>
      </c>
    </row>
    <row r="181" spans="1:20" x14ac:dyDescent="0.2">
      <c r="A181" s="46" t="str">
        <f>'Upload Sheet Pull'!A183</f>
        <v>Budget</v>
      </c>
      <c r="B181" s="46" t="str">
        <f>'Upload Sheet Pull'!B183</f>
        <v>7044-000000</v>
      </c>
      <c r="C181" s="46">
        <f>'Upload Sheet Pull'!C183</f>
        <v>585</v>
      </c>
      <c r="D181" s="46" t="str">
        <f>'Upload Sheet Pull'!D183</f>
        <v>035</v>
      </c>
      <c r="F181" s="46" t="str">
        <f>IF('Upload Sheet Pull'!E183="","",'Upload Sheet Pull'!E183)</f>
        <v/>
      </c>
      <c r="H181" s="55">
        <f>'Upload Sheet Pull'!J183</f>
        <v>0</v>
      </c>
      <c r="I181" s="55">
        <f>'Upload Sheet Pull'!K183</f>
        <v>0</v>
      </c>
      <c r="J181" s="55">
        <f>'Upload Sheet Pull'!L183</f>
        <v>0</v>
      </c>
      <c r="K181" s="55">
        <f>'Upload Sheet Pull'!M183</f>
        <v>0</v>
      </c>
      <c r="L181" s="55">
        <f>'Upload Sheet Pull'!N183</f>
        <v>0</v>
      </c>
      <c r="M181" s="55">
        <f>'Upload Sheet Pull'!O183</f>
        <v>0</v>
      </c>
      <c r="N181" s="55">
        <f>'Upload Sheet Pull'!P183</f>
        <v>0</v>
      </c>
      <c r="O181" s="55">
        <f>'Upload Sheet Pull'!Q183</f>
        <v>0</v>
      </c>
      <c r="P181" s="55">
        <f>'Upload Sheet Pull'!R183</f>
        <v>0</v>
      </c>
      <c r="Q181" s="55">
        <f>'Upload Sheet Pull'!S183</f>
        <v>0</v>
      </c>
      <c r="R181" s="55">
        <f>'Upload Sheet Pull'!T183</f>
        <v>0</v>
      </c>
      <c r="S181" s="55">
        <f>'Upload Sheet Pull'!U183</f>
        <v>0</v>
      </c>
      <c r="T181" s="55">
        <f t="shared" si="3"/>
        <v>0</v>
      </c>
    </row>
    <row r="182" spans="1:20" x14ac:dyDescent="0.2">
      <c r="A182" s="46" t="str">
        <f>'Upload Sheet Pull'!A184</f>
        <v>Budget</v>
      </c>
      <c r="B182" s="46" t="str">
        <f>'Upload Sheet Pull'!B184</f>
        <v>7082-000000</v>
      </c>
      <c r="C182" s="46">
        <f>'Upload Sheet Pull'!C184</f>
        <v>585</v>
      </c>
      <c r="D182" s="46" t="str">
        <f>'Upload Sheet Pull'!D184</f>
        <v>035</v>
      </c>
      <c r="F182" s="46" t="str">
        <f>IF('Upload Sheet Pull'!E184="","",'Upload Sheet Pull'!E184)</f>
        <v/>
      </c>
      <c r="H182" s="55">
        <f>'Upload Sheet Pull'!J184</f>
        <v>0</v>
      </c>
      <c r="I182" s="55">
        <f>'Upload Sheet Pull'!K184</f>
        <v>0</v>
      </c>
      <c r="J182" s="55">
        <f>'Upload Sheet Pull'!L184</f>
        <v>250</v>
      </c>
      <c r="K182" s="55">
        <f>'Upload Sheet Pull'!M184</f>
        <v>0</v>
      </c>
      <c r="L182" s="55">
        <f>'Upload Sheet Pull'!N184</f>
        <v>0</v>
      </c>
      <c r="M182" s="55">
        <f>'Upload Sheet Pull'!O184</f>
        <v>0</v>
      </c>
      <c r="N182" s="55">
        <f>'Upload Sheet Pull'!P184</f>
        <v>0</v>
      </c>
      <c r="O182" s="55">
        <f>'Upload Sheet Pull'!Q184</f>
        <v>0</v>
      </c>
      <c r="P182" s="55">
        <f>'Upload Sheet Pull'!R184</f>
        <v>450</v>
      </c>
      <c r="Q182" s="55">
        <f>'Upload Sheet Pull'!S184</f>
        <v>0</v>
      </c>
      <c r="R182" s="55">
        <f>'Upload Sheet Pull'!T184</f>
        <v>0</v>
      </c>
      <c r="S182" s="55">
        <f>'Upload Sheet Pull'!U184</f>
        <v>0</v>
      </c>
      <c r="T182" s="55">
        <f t="shared" si="3"/>
        <v>700</v>
      </c>
    </row>
    <row r="183" spans="1:20" x14ac:dyDescent="0.2">
      <c r="A183" s="46" t="str">
        <f>'Upload Sheet Pull'!A185</f>
        <v>Budget</v>
      </c>
      <c r="B183" s="46" t="str">
        <f>'Upload Sheet Pull'!B185</f>
        <v/>
      </c>
      <c r="C183" s="46">
        <f>'Upload Sheet Pull'!C185</f>
        <v>585</v>
      </c>
      <c r="D183" s="46" t="str">
        <f>'Upload Sheet Pull'!D185</f>
        <v>035</v>
      </c>
      <c r="F183" s="46" t="str">
        <f>IF('Upload Sheet Pull'!E185="","",'Upload Sheet Pull'!E185)</f>
        <v/>
      </c>
      <c r="H183" s="55">
        <f>'Upload Sheet Pull'!J185</f>
        <v>0</v>
      </c>
      <c r="I183" s="55">
        <f>'Upload Sheet Pull'!K185</f>
        <v>0</v>
      </c>
      <c r="J183" s="55">
        <f>'Upload Sheet Pull'!L185</f>
        <v>0</v>
      </c>
      <c r="K183" s="55">
        <f>'Upload Sheet Pull'!M185</f>
        <v>0</v>
      </c>
      <c r="L183" s="55">
        <f>'Upload Sheet Pull'!N185</f>
        <v>0</v>
      </c>
      <c r="M183" s="55">
        <f>'Upload Sheet Pull'!O185</f>
        <v>0</v>
      </c>
      <c r="N183" s="55">
        <f>'Upload Sheet Pull'!P185</f>
        <v>0</v>
      </c>
      <c r="O183" s="55">
        <f>'Upload Sheet Pull'!Q185</f>
        <v>0</v>
      </c>
      <c r="P183" s="55">
        <f>'Upload Sheet Pull'!R185</f>
        <v>0</v>
      </c>
      <c r="Q183" s="55">
        <f>'Upload Sheet Pull'!S185</f>
        <v>0</v>
      </c>
      <c r="R183" s="55">
        <f>'Upload Sheet Pull'!T185</f>
        <v>0</v>
      </c>
      <c r="S183" s="55">
        <f>'Upload Sheet Pull'!U185</f>
        <v>0</v>
      </c>
      <c r="T183" s="55">
        <f t="shared" si="3"/>
        <v>0</v>
      </c>
    </row>
    <row r="184" spans="1:20" x14ac:dyDescent="0.2">
      <c r="A184" s="46" t="str">
        <f>'Upload Sheet Pull'!A186</f>
        <v>Budget</v>
      </c>
      <c r="B184" s="46" t="str">
        <f>'Upload Sheet Pull'!B186</f>
        <v/>
      </c>
      <c r="C184" s="46">
        <f>'Upload Sheet Pull'!C186</f>
        <v>585</v>
      </c>
      <c r="D184" s="46" t="str">
        <f>'Upload Sheet Pull'!D186</f>
        <v>035</v>
      </c>
      <c r="F184" s="46" t="str">
        <f>IF('Upload Sheet Pull'!E186="","",'Upload Sheet Pull'!E186)</f>
        <v/>
      </c>
      <c r="H184" s="55">
        <f>'Upload Sheet Pull'!J186</f>
        <v>0</v>
      </c>
      <c r="I184" s="55">
        <f>'Upload Sheet Pull'!K186</f>
        <v>0</v>
      </c>
      <c r="J184" s="55">
        <f>'Upload Sheet Pull'!L186</f>
        <v>0</v>
      </c>
      <c r="K184" s="55">
        <f>'Upload Sheet Pull'!M186</f>
        <v>0</v>
      </c>
      <c r="L184" s="55">
        <f>'Upload Sheet Pull'!N186</f>
        <v>0</v>
      </c>
      <c r="M184" s="55">
        <f>'Upload Sheet Pull'!O186</f>
        <v>0</v>
      </c>
      <c r="N184" s="55">
        <f>'Upload Sheet Pull'!P186</f>
        <v>0</v>
      </c>
      <c r="O184" s="55">
        <f>'Upload Sheet Pull'!Q186</f>
        <v>0</v>
      </c>
      <c r="P184" s="55">
        <f>'Upload Sheet Pull'!R186</f>
        <v>0</v>
      </c>
      <c r="Q184" s="55">
        <f>'Upload Sheet Pull'!S186</f>
        <v>0</v>
      </c>
      <c r="R184" s="55">
        <f>'Upload Sheet Pull'!T186</f>
        <v>0</v>
      </c>
      <c r="S184" s="55">
        <f>'Upload Sheet Pull'!U186</f>
        <v>0</v>
      </c>
      <c r="T184" s="55">
        <f t="shared" si="3"/>
        <v>0</v>
      </c>
    </row>
    <row r="185" spans="1:20" x14ac:dyDescent="0.2">
      <c r="A185" s="46" t="str">
        <f>'Upload Sheet Pull'!A187</f>
        <v>Budget</v>
      </c>
      <c r="B185" s="46" t="str">
        <f>'Upload Sheet Pull'!B187</f>
        <v/>
      </c>
      <c r="C185" s="46">
        <f>'Upload Sheet Pull'!C187</f>
        <v>585</v>
      </c>
      <c r="D185" s="46" t="str">
        <f>'Upload Sheet Pull'!D187</f>
        <v>035</v>
      </c>
      <c r="F185" s="46" t="str">
        <f>IF('Upload Sheet Pull'!E187="","",'Upload Sheet Pull'!E187)</f>
        <v/>
      </c>
      <c r="H185" s="55">
        <f>'Upload Sheet Pull'!J187</f>
        <v>0</v>
      </c>
      <c r="I185" s="55">
        <f>'Upload Sheet Pull'!K187</f>
        <v>0</v>
      </c>
      <c r="J185" s="55">
        <f>'Upload Sheet Pull'!L187</f>
        <v>0</v>
      </c>
      <c r="K185" s="55">
        <f>'Upload Sheet Pull'!M187</f>
        <v>0</v>
      </c>
      <c r="L185" s="55">
        <f>'Upload Sheet Pull'!N187</f>
        <v>0</v>
      </c>
      <c r="M185" s="55">
        <f>'Upload Sheet Pull'!O187</f>
        <v>0</v>
      </c>
      <c r="N185" s="55">
        <f>'Upload Sheet Pull'!P187</f>
        <v>0</v>
      </c>
      <c r="O185" s="55">
        <f>'Upload Sheet Pull'!Q187</f>
        <v>0</v>
      </c>
      <c r="P185" s="55">
        <f>'Upload Sheet Pull'!R187</f>
        <v>0</v>
      </c>
      <c r="Q185" s="55">
        <f>'Upload Sheet Pull'!S187</f>
        <v>0</v>
      </c>
      <c r="R185" s="55">
        <f>'Upload Sheet Pull'!T187</f>
        <v>0</v>
      </c>
      <c r="S185" s="55">
        <f>'Upload Sheet Pull'!U187</f>
        <v>0</v>
      </c>
      <c r="T185" s="55">
        <f t="shared" si="3"/>
        <v>0</v>
      </c>
    </row>
    <row r="186" spans="1:20" x14ac:dyDescent="0.2">
      <c r="A186" s="46" t="str">
        <f>'Upload Sheet Pull'!A188</f>
        <v>Budget</v>
      </c>
      <c r="B186" s="46" t="str">
        <f>'Upload Sheet Pull'!B188</f>
        <v>7008-000000</v>
      </c>
      <c r="C186" s="46">
        <f>'Upload Sheet Pull'!C188</f>
        <v>601</v>
      </c>
      <c r="D186" s="46" t="str">
        <f>'Upload Sheet Pull'!D188</f>
        <v>035</v>
      </c>
      <c r="F186" s="46" t="str">
        <f>IF('Upload Sheet Pull'!E188="","",'Upload Sheet Pull'!E188)</f>
        <v/>
      </c>
      <c r="H186" s="55">
        <f>'Upload Sheet Pull'!J188</f>
        <v>0</v>
      </c>
      <c r="I186" s="55">
        <f>'Upload Sheet Pull'!K188</f>
        <v>267</v>
      </c>
      <c r="J186" s="55">
        <f>'Upload Sheet Pull'!L188</f>
        <v>133</v>
      </c>
      <c r="K186" s="55">
        <f>'Upload Sheet Pull'!M188</f>
        <v>133</v>
      </c>
      <c r="L186" s="55">
        <f>'Upload Sheet Pull'!N188</f>
        <v>133</v>
      </c>
      <c r="M186" s="55">
        <f>'Upload Sheet Pull'!O188</f>
        <v>133</v>
      </c>
      <c r="N186" s="55">
        <f>'Upload Sheet Pull'!P188</f>
        <v>133</v>
      </c>
      <c r="O186" s="55">
        <f>'Upload Sheet Pull'!Q188</f>
        <v>133</v>
      </c>
      <c r="P186" s="55">
        <f>'Upload Sheet Pull'!R188</f>
        <v>133</v>
      </c>
      <c r="Q186" s="55">
        <f>'Upload Sheet Pull'!S188</f>
        <v>133</v>
      </c>
      <c r="R186" s="55">
        <f>'Upload Sheet Pull'!T188</f>
        <v>136</v>
      </c>
      <c r="S186" s="55">
        <f>'Upload Sheet Pull'!U188</f>
        <v>0</v>
      </c>
      <c r="T186" s="55">
        <f t="shared" si="3"/>
        <v>1467</v>
      </c>
    </row>
    <row r="187" spans="1:20" x14ac:dyDescent="0.2">
      <c r="A187" s="46" t="str">
        <f>'Upload Sheet Pull'!A189</f>
        <v>Budget</v>
      </c>
      <c r="B187" s="46" t="str">
        <f>'Upload Sheet Pull'!B189</f>
        <v>7012-000000</v>
      </c>
      <c r="C187" s="46">
        <f>'Upload Sheet Pull'!C189</f>
        <v>601</v>
      </c>
      <c r="D187" s="46" t="str">
        <f>'Upload Sheet Pull'!D189</f>
        <v>035</v>
      </c>
      <c r="F187" s="46" t="str">
        <f>IF('Upload Sheet Pull'!E189="","",'Upload Sheet Pull'!E189)</f>
        <v/>
      </c>
      <c r="H187" s="55">
        <f>'Upload Sheet Pull'!J189</f>
        <v>0</v>
      </c>
      <c r="I187" s="55">
        <f>'Upload Sheet Pull'!K189</f>
        <v>0</v>
      </c>
      <c r="J187" s="55">
        <f>'Upload Sheet Pull'!L189</f>
        <v>0</v>
      </c>
      <c r="K187" s="55">
        <f>'Upload Sheet Pull'!M189</f>
        <v>0</v>
      </c>
      <c r="L187" s="55">
        <f>'Upload Sheet Pull'!N189</f>
        <v>0</v>
      </c>
      <c r="M187" s="55">
        <f>'Upload Sheet Pull'!O189</f>
        <v>0</v>
      </c>
      <c r="N187" s="55">
        <f>'Upload Sheet Pull'!P189</f>
        <v>0</v>
      </c>
      <c r="O187" s="55">
        <f>'Upload Sheet Pull'!Q189</f>
        <v>0</v>
      </c>
      <c r="P187" s="55">
        <f>'Upload Sheet Pull'!R189</f>
        <v>0</v>
      </c>
      <c r="Q187" s="55">
        <f>'Upload Sheet Pull'!S189</f>
        <v>0</v>
      </c>
      <c r="R187" s="55">
        <f>'Upload Sheet Pull'!T189</f>
        <v>0</v>
      </c>
      <c r="S187" s="55">
        <f>'Upload Sheet Pull'!U189</f>
        <v>0</v>
      </c>
      <c r="T187" s="55">
        <f t="shared" si="3"/>
        <v>0</v>
      </c>
    </row>
    <row r="188" spans="1:20" x14ac:dyDescent="0.2">
      <c r="A188" s="46" t="str">
        <f>'Upload Sheet Pull'!A190</f>
        <v>Budget</v>
      </c>
      <c r="B188" s="46" t="str">
        <f>'Upload Sheet Pull'!B190</f>
        <v>7014-000000</v>
      </c>
      <c r="C188" s="46">
        <f>'Upload Sheet Pull'!C190</f>
        <v>601</v>
      </c>
      <c r="D188" s="46" t="str">
        <f>'Upload Sheet Pull'!D190</f>
        <v>035</v>
      </c>
      <c r="F188" s="46" t="str">
        <f>IF('Upload Sheet Pull'!E190="","",'Upload Sheet Pull'!E190)</f>
        <v/>
      </c>
      <c r="H188" s="55">
        <f>'Upload Sheet Pull'!J190</f>
        <v>0</v>
      </c>
      <c r="I188" s="55">
        <f>'Upload Sheet Pull'!K190</f>
        <v>0</v>
      </c>
      <c r="J188" s="55">
        <f>'Upload Sheet Pull'!L190</f>
        <v>0</v>
      </c>
      <c r="K188" s="55">
        <f>'Upload Sheet Pull'!M190</f>
        <v>0</v>
      </c>
      <c r="L188" s="55">
        <f>'Upload Sheet Pull'!N190</f>
        <v>0</v>
      </c>
      <c r="M188" s="55">
        <f>'Upload Sheet Pull'!O190</f>
        <v>0</v>
      </c>
      <c r="N188" s="55">
        <f>'Upload Sheet Pull'!P190</f>
        <v>0</v>
      </c>
      <c r="O188" s="55">
        <f>'Upload Sheet Pull'!Q190</f>
        <v>0</v>
      </c>
      <c r="P188" s="55">
        <f>'Upload Sheet Pull'!R190</f>
        <v>0</v>
      </c>
      <c r="Q188" s="55">
        <f>'Upload Sheet Pull'!S190</f>
        <v>0</v>
      </c>
      <c r="R188" s="55">
        <f>'Upload Sheet Pull'!T190</f>
        <v>0</v>
      </c>
      <c r="S188" s="55">
        <f>'Upload Sheet Pull'!U190</f>
        <v>0</v>
      </c>
      <c r="T188" s="55">
        <f t="shared" si="3"/>
        <v>0</v>
      </c>
    </row>
    <row r="189" spans="1:20" x14ac:dyDescent="0.2">
      <c r="A189" s="46" t="str">
        <f>'Upload Sheet Pull'!A191</f>
        <v>Budget</v>
      </c>
      <c r="B189" s="46" t="str">
        <f>'Upload Sheet Pull'!B191</f>
        <v>7020-000000</v>
      </c>
      <c r="C189" s="46">
        <f>'Upload Sheet Pull'!C191</f>
        <v>601</v>
      </c>
      <c r="D189" s="46" t="str">
        <f>'Upload Sheet Pull'!D191</f>
        <v>035</v>
      </c>
      <c r="F189" s="46" t="str">
        <f>IF('Upload Sheet Pull'!E191="","",'Upload Sheet Pull'!E191)</f>
        <v/>
      </c>
      <c r="H189" s="55">
        <f>'Upload Sheet Pull'!J191</f>
        <v>0</v>
      </c>
      <c r="I189" s="55">
        <f>'Upload Sheet Pull'!K191</f>
        <v>0</v>
      </c>
      <c r="J189" s="55">
        <f>'Upload Sheet Pull'!L191</f>
        <v>0</v>
      </c>
      <c r="K189" s="55">
        <f>'Upload Sheet Pull'!M191</f>
        <v>0</v>
      </c>
      <c r="L189" s="55">
        <f>'Upload Sheet Pull'!N191</f>
        <v>0</v>
      </c>
      <c r="M189" s="55">
        <f>'Upload Sheet Pull'!O191</f>
        <v>0</v>
      </c>
      <c r="N189" s="55">
        <f>'Upload Sheet Pull'!P191</f>
        <v>0</v>
      </c>
      <c r="O189" s="55">
        <f>'Upload Sheet Pull'!Q191</f>
        <v>0</v>
      </c>
      <c r="P189" s="55">
        <f>'Upload Sheet Pull'!R191</f>
        <v>0</v>
      </c>
      <c r="Q189" s="55">
        <f>'Upload Sheet Pull'!S191</f>
        <v>0</v>
      </c>
      <c r="R189" s="55">
        <f>'Upload Sheet Pull'!T191</f>
        <v>0</v>
      </c>
      <c r="S189" s="55">
        <f>'Upload Sheet Pull'!U191</f>
        <v>0</v>
      </c>
      <c r="T189" s="55">
        <f t="shared" si="3"/>
        <v>0</v>
      </c>
    </row>
    <row r="190" spans="1:20" x14ac:dyDescent="0.2">
      <c r="A190" s="46" t="str">
        <f>'Upload Sheet Pull'!A192</f>
        <v>Budget</v>
      </c>
      <c r="B190" s="46" t="str">
        <f>'Upload Sheet Pull'!B192</f>
        <v>7024-000000</v>
      </c>
      <c r="C190" s="46">
        <f>'Upload Sheet Pull'!C192</f>
        <v>601</v>
      </c>
      <c r="D190" s="46" t="str">
        <f>'Upload Sheet Pull'!D192</f>
        <v>035</v>
      </c>
      <c r="F190" s="46" t="str">
        <f>IF('Upload Sheet Pull'!E192="","",'Upload Sheet Pull'!E192)</f>
        <v/>
      </c>
      <c r="H190" s="55">
        <f>'Upload Sheet Pull'!J192</f>
        <v>0</v>
      </c>
      <c r="I190" s="55">
        <f>'Upload Sheet Pull'!K192</f>
        <v>0</v>
      </c>
      <c r="J190" s="55">
        <f>'Upload Sheet Pull'!L192</f>
        <v>0</v>
      </c>
      <c r="K190" s="55">
        <f>'Upload Sheet Pull'!M192</f>
        <v>0</v>
      </c>
      <c r="L190" s="55">
        <f>'Upload Sheet Pull'!N192</f>
        <v>0</v>
      </c>
      <c r="M190" s="55">
        <f>'Upload Sheet Pull'!O192</f>
        <v>0</v>
      </c>
      <c r="N190" s="55">
        <f>'Upload Sheet Pull'!P192</f>
        <v>0</v>
      </c>
      <c r="O190" s="55">
        <f>'Upload Sheet Pull'!Q192</f>
        <v>0</v>
      </c>
      <c r="P190" s="55">
        <f>'Upload Sheet Pull'!R192</f>
        <v>0</v>
      </c>
      <c r="Q190" s="55">
        <f>'Upload Sheet Pull'!S192</f>
        <v>0</v>
      </c>
      <c r="R190" s="55">
        <f>'Upload Sheet Pull'!T192</f>
        <v>0</v>
      </c>
      <c r="S190" s="55">
        <f>'Upload Sheet Pull'!U192</f>
        <v>0</v>
      </c>
      <c r="T190" s="55">
        <f t="shared" si="3"/>
        <v>0</v>
      </c>
    </row>
    <row r="191" spans="1:20" x14ac:dyDescent="0.2">
      <c r="A191" s="46" t="str">
        <f>'Upload Sheet Pull'!A193</f>
        <v>Budget</v>
      </c>
      <c r="B191" s="46" t="str">
        <f>'Upload Sheet Pull'!B193</f>
        <v>7026-000000</v>
      </c>
      <c r="C191" s="46">
        <f>'Upload Sheet Pull'!C193</f>
        <v>601</v>
      </c>
      <c r="D191" s="46" t="str">
        <f>'Upload Sheet Pull'!D193</f>
        <v>035</v>
      </c>
      <c r="F191" s="46" t="str">
        <f>IF('Upload Sheet Pull'!E193="","",'Upload Sheet Pull'!E193)</f>
        <v/>
      </c>
      <c r="H191" s="55">
        <f>'Upload Sheet Pull'!J193</f>
        <v>46</v>
      </c>
      <c r="I191" s="55">
        <f>'Upload Sheet Pull'!K193</f>
        <v>46</v>
      </c>
      <c r="J191" s="55">
        <f>'Upload Sheet Pull'!L193</f>
        <v>46</v>
      </c>
      <c r="K191" s="55">
        <f>'Upload Sheet Pull'!M193</f>
        <v>46</v>
      </c>
      <c r="L191" s="55">
        <f>'Upload Sheet Pull'!N193</f>
        <v>46</v>
      </c>
      <c r="M191" s="55">
        <f>'Upload Sheet Pull'!O193</f>
        <v>46</v>
      </c>
      <c r="N191" s="55">
        <f>'Upload Sheet Pull'!P193</f>
        <v>46</v>
      </c>
      <c r="O191" s="55">
        <f>'Upload Sheet Pull'!Q193</f>
        <v>46</v>
      </c>
      <c r="P191" s="55">
        <f>'Upload Sheet Pull'!R193</f>
        <v>46</v>
      </c>
      <c r="Q191" s="55">
        <f>'Upload Sheet Pull'!S193</f>
        <v>46</v>
      </c>
      <c r="R191" s="55">
        <f>'Upload Sheet Pull'!T193</f>
        <v>47</v>
      </c>
      <c r="S191" s="55">
        <f>'Upload Sheet Pull'!U193</f>
        <v>47</v>
      </c>
      <c r="T191" s="55">
        <f t="shared" si="3"/>
        <v>554</v>
      </c>
    </row>
    <row r="192" spans="1:20" x14ac:dyDescent="0.2">
      <c r="A192" s="46" t="str">
        <f>'Upload Sheet Pull'!A194</f>
        <v>Budget</v>
      </c>
      <c r="B192" s="46" t="str">
        <f>'Upload Sheet Pull'!B194</f>
        <v>7028-000000</v>
      </c>
      <c r="C192" s="46">
        <f>'Upload Sheet Pull'!C194</f>
        <v>601</v>
      </c>
      <c r="D192" s="46" t="str">
        <f>'Upload Sheet Pull'!D194</f>
        <v>035</v>
      </c>
      <c r="F192" s="46" t="str">
        <f>IF('Upload Sheet Pull'!E194="","",'Upload Sheet Pull'!E194)</f>
        <v/>
      </c>
      <c r="H192" s="55">
        <f>'Upload Sheet Pull'!J194</f>
        <v>12</v>
      </c>
      <c r="I192" s="55">
        <f>'Upload Sheet Pull'!K194</f>
        <v>12</v>
      </c>
      <c r="J192" s="55">
        <f>'Upload Sheet Pull'!L194</f>
        <v>12</v>
      </c>
      <c r="K192" s="55">
        <f>'Upload Sheet Pull'!M194</f>
        <v>12</v>
      </c>
      <c r="L192" s="55">
        <f>'Upload Sheet Pull'!N194</f>
        <v>12</v>
      </c>
      <c r="M192" s="55">
        <f>'Upload Sheet Pull'!O194</f>
        <v>12</v>
      </c>
      <c r="N192" s="55">
        <f>'Upload Sheet Pull'!P194</f>
        <v>12</v>
      </c>
      <c r="O192" s="55">
        <f>'Upload Sheet Pull'!Q194</f>
        <v>12</v>
      </c>
      <c r="P192" s="55">
        <f>'Upload Sheet Pull'!R194</f>
        <v>12</v>
      </c>
      <c r="Q192" s="55">
        <f>'Upload Sheet Pull'!S194</f>
        <v>12</v>
      </c>
      <c r="R192" s="55">
        <f>'Upload Sheet Pull'!T194</f>
        <v>12</v>
      </c>
      <c r="S192" s="55">
        <f>'Upload Sheet Pull'!U194</f>
        <v>12</v>
      </c>
      <c r="T192" s="55">
        <f t="shared" si="3"/>
        <v>144</v>
      </c>
    </row>
    <row r="193" spans="1:20" x14ac:dyDescent="0.2">
      <c r="A193" s="46" t="str">
        <f>'Upload Sheet Pull'!A195</f>
        <v>Budget</v>
      </c>
      <c r="B193" s="46" t="str">
        <f>'Upload Sheet Pull'!B195</f>
        <v>7042-000000</v>
      </c>
      <c r="C193" s="46">
        <f>'Upload Sheet Pull'!C195</f>
        <v>601</v>
      </c>
      <c r="D193" s="46" t="str">
        <f>'Upload Sheet Pull'!D195</f>
        <v>035</v>
      </c>
      <c r="F193" s="46" t="str">
        <f>IF('Upload Sheet Pull'!E195="","",'Upload Sheet Pull'!E195)</f>
        <v/>
      </c>
      <c r="H193" s="55">
        <f>'Upload Sheet Pull'!J195</f>
        <v>0</v>
      </c>
      <c r="I193" s="55">
        <f>'Upload Sheet Pull'!K195</f>
        <v>0</v>
      </c>
      <c r="J193" s="55">
        <f>'Upload Sheet Pull'!L195</f>
        <v>0</v>
      </c>
      <c r="K193" s="55">
        <f>'Upload Sheet Pull'!M195</f>
        <v>0</v>
      </c>
      <c r="L193" s="55">
        <f>'Upload Sheet Pull'!N195</f>
        <v>0</v>
      </c>
      <c r="M193" s="55">
        <f>'Upload Sheet Pull'!O195</f>
        <v>0</v>
      </c>
      <c r="N193" s="55">
        <f>'Upload Sheet Pull'!P195</f>
        <v>0</v>
      </c>
      <c r="O193" s="55">
        <f>'Upload Sheet Pull'!Q195</f>
        <v>0</v>
      </c>
      <c r="P193" s="55">
        <f>'Upload Sheet Pull'!R195</f>
        <v>0</v>
      </c>
      <c r="Q193" s="55">
        <f>'Upload Sheet Pull'!S195</f>
        <v>0</v>
      </c>
      <c r="R193" s="55">
        <f>'Upload Sheet Pull'!T195</f>
        <v>0</v>
      </c>
      <c r="S193" s="55">
        <f>'Upload Sheet Pull'!U195</f>
        <v>0</v>
      </c>
      <c r="T193" s="55">
        <f t="shared" si="3"/>
        <v>0</v>
      </c>
    </row>
    <row r="194" spans="1:20" x14ac:dyDescent="0.2">
      <c r="A194" s="46" t="str">
        <f>'Upload Sheet Pull'!A196</f>
        <v>Budget</v>
      </c>
      <c r="B194" s="46" t="str">
        <f>'Upload Sheet Pull'!B196</f>
        <v>7044-000000</v>
      </c>
      <c r="C194" s="46">
        <f>'Upload Sheet Pull'!C196</f>
        <v>601</v>
      </c>
      <c r="D194" s="46" t="str">
        <f>'Upload Sheet Pull'!D196</f>
        <v>035</v>
      </c>
      <c r="F194" s="46" t="str">
        <f>IF('Upload Sheet Pull'!E196="","",'Upload Sheet Pull'!E196)</f>
        <v/>
      </c>
      <c r="H194" s="55">
        <f>'Upload Sheet Pull'!J196</f>
        <v>0</v>
      </c>
      <c r="I194" s="55">
        <f>'Upload Sheet Pull'!K196</f>
        <v>0</v>
      </c>
      <c r="J194" s="55">
        <f>'Upload Sheet Pull'!L196</f>
        <v>0</v>
      </c>
      <c r="K194" s="55">
        <f>'Upload Sheet Pull'!M196</f>
        <v>0</v>
      </c>
      <c r="L194" s="55">
        <f>'Upload Sheet Pull'!N196</f>
        <v>0</v>
      </c>
      <c r="M194" s="55">
        <f>'Upload Sheet Pull'!O196</f>
        <v>0</v>
      </c>
      <c r="N194" s="55">
        <f>'Upload Sheet Pull'!P196</f>
        <v>0</v>
      </c>
      <c r="O194" s="55">
        <f>'Upload Sheet Pull'!Q196</f>
        <v>0</v>
      </c>
      <c r="P194" s="55">
        <f>'Upload Sheet Pull'!R196</f>
        <v>0</v>
      </c>
      <c r="Q194" s="55">
        <f>'Upload Sheet Pull'!S196</f>
        <v>0</v>
      </c>
      <c r="R194" s="55">
        <f>'Upload Sheet Pull'!T196</f>
        <v>0</v>
      </c>
      <c r="S194" s="55">
        <f>'Upload Sheet Pull'!U196</f>
        <v>0</v>
      </c>
      <c r="T194" s="55">
        <f t="shared" si="3"/>
        <v>0</v>
      </c>
    </row>
    <row r="195" spans="1:20" x14ac:dyDescent="0.2">
      <c r="A195" s="46" t="str">
        <f>'Upload Sheet Pull'!A197</f>
        <v>Budget</v>
      </c>
      <c r="B195" s="46" t="str">
        <f>'Upload Sheet Pull'!B197</f>
        <v>7086-000000</v>
      </c>
      <c r="C195" s="46">
        <f>'Upload Sheet Pull'!C197</f>
        <v>601</v>
      </c>
      <c r="D195" s="46" t="str">
        <f>'Upload Sheet Pull'!D197</f>
        <v>035</v>
      </c>
      <c r="F195" s="46" t="str">
        <f>IF('Upload Sheet Pull'!E197="","",'Upload Sheet Pull'!E197)</f>
        <v/>
      </c>
      <c r="H195" s="55">
        <f>'Upload Sheet Pull'!J197</f>
        <v>0</v>
      </c>
      <c r="I195" s="55">
        <f>'Upload Sheet Pull'!K197</f>
        <v>0</v>
      </c>
      <c r="J195" s="55">
        <f>'Upload Sheet Pull'!L197</f>
        <v>0</v>
      </c>
      <c r="K195" s="55">
        <f>'Upload Sheet Pull'!M197</f>
        <v>0</v>
      </c>
      <c r="L195" s="55">
        <f>'Upload Sheet Pull'!N197</f>
        <v>0</v>
      </c>
      <c r="M195" s="55">
        <f>'Upload Sheet Pull'!O197</f>
        <v>0</v>
      </c>
      <c r="N195" s="55">
        <f>'Upload Sheet Pull'!P197</f>
        <v>0</v>
      </c>
      <c r="O195" s="55">
        <f>'Upload Sheet Pull'!Q197</f>
        <v>0</v>
      </c>
      <c r="P195" s="55">
        <f>'Upload Sheet Pull'!R197</f>
        <v>0</v>
      </c>
      <c r="Q195" s="55">
        <f>'Upload Sheet Pull'!S197</f>
        <v>0</v>
      </c>
      <c r="R195" s="55">
        <f>'Upload Sheet Pull'!T197</f>
        <v>0</v>
      </c>
      <c r="S195" s="55">
        <f>'Upload Sheet Pull'!U197</f>
        <v>0</v>
      </c>
      <c r="T195" s="55">
        <f t="shared" si="3"/>
        <v>0</v>
      </c>
    </row>
    <row r="196" spans="1:20" x14ac:dyDescent="0.2">
      <c r="A196" s="46" t="str">
        <f>'Upload Sheet Pull'!A198</f>
        <v>Budget</v>
      </c>
      <c r="B196" s="46" t="str">
        <f>'Upload Sheet Pull'!B198</f>
        <v/>
      </c>
      <c r="C196" s="46">
        <f>'Upload Sheet Pull'!C198</f>
        <v>601</v>
      </c>
      <c r="D196" s="46" t="str">
        <f>'Upload Sheet Pull'!D198</f>
        <v>035</v>
      </c>
      <c r="F196" s="46" t="str">
        <f>IF('Upload Sheet Pull'!E198="","",'Upload Sheet Pull'!E198)</f>
        <v/>
      </c>
      <c r="H196" s="55">
        <f>'Upload Sheet Pull'!J198</f>
        <v>0</v>
      </c>
      <c r="I196" s="55">
        <f>'Upload Sheet Pull'!K198</f>
        <v>0</v>
      </c>
      <c r="J196" s="55">
        <f>'Upload Sheet Pull'!L198</f>
        <v>0</v>
      </c>
      <c r="K196" s="55">
        <f>'Upload Sheet Pull'!M198</f>
        <v>0</v>
      </c>
      <c r="L196" s="55">
        <f>'Upload Sheet Pull'!N198</f>
        <v>0</v>
      </c>
      <c r="M196" s="55">
        <f>'Upload Sheet Pull'!O198</f>
        <v>0</v>
      </c>
      <c r="N196" s="55">
        <f>'Upload Sheet Pull'!P198</f>
        <v>0</v>
      </c>
      <c r="O196" s="55">
        <f>'Upload Sheet Pull'!Q198</f>
        <v>0</v>
      </c>
      <c r="P196" s="55">
        <f>'Upload Sheet Pull'!R198</f>
        <v>0</v>
      </c>
      <c r="Q196" s="55">
        <f>'Upload Sheet Pull'!S198</f>
        <v>0</v>
      </c>
      <c r="R196" s="55">
        <f>'Upload Sheet Pull'!T198</f>
        <v>0</v>
      </c>
      <c r="S196" s="55">
        <f>'Upload Sheet Pull'!U198</f>
        <v>0</v>
      </c>
      <c r="T196" s="55">
        <f t="shared" ref="T196:T254" si="4">SUM(H196:S196)</f>
        <v>0</v>
      </c>
    </row>
    <row r="197" spans="1:20" x14ac:dyDescent="0.2">
      <c r="A197" s="46" t="str">
        <f>'Upload Sheet Pull'!A199</f>
        <v>Budget</v>
      </c>
      <c r="B197" s="46" t="str">
        <f>'Upload Sheet Pull'!B199</f>
        <v/>
      </c>
      <c r="C197" s="46">
        <f>'Upload Sheet Pull'!C199</f>
        <v>601</v>
      </c>
      <c r="D197" s="46" t="str">
        <f>'Upload Sheet Pull'!D199</f>
        <v>035</v>
      </c>
      <c r="F197" s="46" t="str">
        <f>IF('Upload Sheet Pull'!E199="","",'Upload Sheet Pull'!E199)</f>
        <v/>
      </c>
      <c r="H197" s="55">
        <f>'Upload Sheet Pull'!J199</f>
        <v>0</v>
      </c>
      <c r="I197" s="55">
        <f>'Upload Sheet Pull'!K199</f>
        <v>0</v>
      </c>
      <c r="J197" s="55">
        <f>'Upload Sheet Pull'!L199</f>
        <v>0</v>
      </c>
      <c r="K197" s="55">
        <f>'Upload Sheet Pull'!M199</f>
        <v>0</v>
      </c>
      <c r="L197" s="55">
        <f>'Upload Sheet Pull'!N199</f>
        <v>0</v>
      </c>
      <c r="M197" s="55">
        <f>'Upload Sheet Pull'!O199</f>
        <v>0</v>
      </c>
      <c r="N197" s="55">
        <f>'Upload Sheet Pull'!P199</f>
        <v>0</v>
      </c>
      <c r="O197" s="55">
        <f>'Upload Sheet Pull'!Q199</f>
        <v>0</v>
      </c>
      <c r="P197" s="55">
        <f>'Upload Sheet Pull'!R199</f>
        <v>0</v>
      </c>
      <c r="Q197" s="55">
        <f>'Upload Sheet Pull'!S199</f>
        <v>0</v>
      </c>
      <c r="R197" s="55">
        <f>'Upload Sheet Pull'!T199</f>
        <v>0</v>
      </c>
      <c r="S197" s="55">
        <f>'Upload Sheet Pull'!U199</f>
        <v>0</v>
      </c>
      <c r="T197" s="55">
        <f t="shared" si="4"/>
        <v>0</v>
      </c>
    </row>
    <row r="198" spans="1:20" x14ac:dyDescent="0.2">
      <c r="A198" s="46" t="str">
        <f>'Upload Sheet Pull'!A200</f>
        <v>Budget</v>
      </c>
      <c r="B198" s="46" t="str">
        <f>'Upload Sheet Pull'!B200</f>
        <v/>
      </c>
      <c r="C198" s="46">
        <f>'Upload Sheet Pull'!C200</f>
        <v>601</v>
      </c>
      <c r="D198" s="46" t="str">
        <f>'Upload Sheet Pull'!D200</f>
        <v>035</v>
      </c>
      <c r="F198" s="46" t="str">
        <f>IF('Upload Sheet Pull'!E200="","",'Upload Sheet Pull'!E200)</f>
        <v/>
      </c>
      <c r="H198" s="55">
        <f>'Upload Sheet Pull'!J200</f>
        <v>0</v>
      </c>
      <c r="I198" s="55">
        <f>'Upload Sheet Pull'!K200</f>
        <v>0</v>
      </c>
      <c r="J198" s="55">
        <f>'Upload Sheet Pull'!L200</f>
        <v>0</v>
      </c>
      <c r="K198" s="55">
        <f>'Upload Sheet Pull'!M200</f>
        <v>0</v>
      </c>
      <c r="L198" s="55">
        <f>'Upload Sheet Pull'!N200</f>
        <v>0</v>
      </c>
      <c r="M198" s="55">
        <f>'Upload Sheet Pull'!O200</f>
        <v>0</v>
      </c>
      <c r="N198" s="55">
        <f>'Upload Sheet Pull'!P200</f>
        <v>0</v>
      </c>
      <c r="O198" s="55">
        <f>'Upload Sheet Pull'!Q200</f>
        <v>0</v>
      </c>
      <c r="P198" s="55">
        <f>'Upload Sheet Pull'!R200</f>
        <v>0</v>
      </c>
      <c r="Q198" s="55">
        <f>'Upload Sheet Pull'!S200</f>
        <v>0</v>
      </c>
      <c r="R198" s="55">
        <f>'Upload Sheet Pull'!T200</f>
        <v>0</v>
      </c>
      <c r="S198" s="55">
        <f>'Upload Sheet Pull'!U200</f>
        <v>0</v>
      </c>
      <c r="T198" s="55">
        <f t="shared" si="4"/>
        <v>0</v>
      </c>
    </row>
    <row r="199" spans="1:20" x14ac:dyDescent="0.2">
      <c r="A199" s="46" t="str">
        <f>'Upload Sheet Pull'!A201</f>
        <v>Budget</v>
      </c>
      <c r="B199" s="46" t="str">
        <f>'Upload Sheet Pull'!B201</f>
        <v/>
      </c>
      <c r="C199" s="46">
        <f>'Upload Sheet Pull'!C201</f>
        <v>601</v>
      </c>
      <c r="D199" s="46" t="str">
        <f>'Upload Sheet Pull'!D201</f>
        <v>035</v>
      </c>
      <c r="F199" s="46" t="str">
        <f>IF('Upload Sheet Pull'!E201="","",'Upload Sheet Pull'!E201)</f>
        <v/>
      </c>
      <c r="H199" s="55">
        <f>'Upload Sheet Pull'!J201</f>
        <v>0</v>
      </c>
      <c r="I199" s="55">
        <f>'Upload Sheet Pull'!K201</f>
        <v>0</v>
      </c>
      <c r="J199" s="55">
        <f>'Upload Sheet Pull'!L201</f>
        <v>0</v>
      </c>
      <c r="K199" s="55">
        <f>'Upload Sheet Pull'!M201</f>
        <v>0</v>
      </c>
      <c r="L199" s="55">
        <f>'Upload Sheet Pull'!N201</f>
        <v>0</v>
      </c>
      <c r="M199" s="55">
        <f>'Upload Sheet Pull'!O201</f>
        <v>0</v>
      </c>
      <c r="N199" s="55">
        <f>'Upload Sheet Pull'!P201</f>
        <v>0</v>
      </c>
      <c r="O199" s="55">
        <f>'Upload Sheet Pull'!Q201</f>
        <v>0</v>
      </c>
      <c r="P199" s="55">
        <f>'Upload Sheet Pull'!R201</f>
        <v>0</v>
      </c>
      <c r="Q199" s="55">
        <f>'Upload Sheet Pull'!S201</f>
        <v>0</v>
      </c>
      <c r="R199" s="55">
        <f>'Upload Sheet Pull'!T201</f>
        <v>0</v>
      </c>
      <c r="S199" s="55">
        <f>'Upload Sheet Pull'!U201</f>
        <v>0</v>
      </c>
      <c r="T199" s="55">
        <f t="shared" si="4"/>
        <v>0</v>
      </c>
    </row>
    <row r="200" spans="1:20" x14ac:dyDescent="0.2">
      <c r="A200" s="46" t="str">
        <f>'Upload Sheet Pull'!A202</f>
        <v>Budget</v>
      </c>
      <c r="B200" s="46" t="str">
        <f>'Upload Sheet Pull'!B202</f>
        <v/>
      </c>
      <c r="C200" s="46">
        <f>'Upload Sheet Pull'!C202</f>
        <v>601</v>
      </c>
      <c r="D200" s="46" t="str">
        <f>'Upload Sheet Pull'!D202</f>
        <v>035</v>
      </c>
      <c r="F200" s="46" t="str">
        <f>IF('Upload Sheet Pull'!E202="","",'Upload Sheet Pull'!E202)</f>
        <v/>
      </c>
      <c r="H200" s="55">
        <f>'Upload Sheet Pull'!J202</f>
        <v>0</v>
      </c>
      <c r="I200" s="55">
        <f>'Upload Sheet Pull'!K202</f>
        <v>0</v>
      </c>
      <c r="J200" s="55">
        <f>'Upload Sheet Pull'!L202</f>
        <v>0</v>
      </c>
      <c r="K200" s="55">
        <f>'Upload Sheet Pull'!M202</f>
        <v>0</v>
      </c>
      <c r="L200" s="55">
        <f>'Upload Sheet Pull'!N202</f>
        <v>0</v>
      </c>
      <c r="M200" s="55">
        <f>'Upload Sheet Pull'!O202</f>
        <v>0</v>
      </c>
      <c r="N200" s="55">
        <f>'Upload Sheet Pull'!P202</f>
        <v>0</v>
      </c>
      <c r="O200" s="55">
        <f>'Upload Sheet Pull'!Q202</f>
        <v>0</v>
      </c>
      <c r="P200" s="55">
        <f>'Upload Sheet Pull'!R202</f>
        <v>0</v>
      </c>
      <c r="Q200" s="55">
        <f>'Upload Sheet Pull'!S202</f>
        <v>0</v>
      </c>
      <c r="R200" s="55">
        <f>'Upload Sheet Pull'!T202</f>
        <v>0</v>
      </c>
      <c r="S200" s="55">
        <f>'Upload Sheet Pull'!U202</f>
        <v>0</v>
      </c>
      <c r="T200" s="55">
        <f t="shared" si="4"/>
        <v>0</v>
      </c>
    </row>
    <row r="201" spans="1:20" x14ac:dyDescent="0.2">
      <c r="A201" s="46" t="str">
        <f>'Upload Sheet Pull'!A203</f>
        <v>Budget</v>
      </c>
      <c r="B201" s="46" t="str">
        <f>'Upload Sheet Pull'!B203</f>
        <v/>
      </c>
      <c r="C201" s="46">
        <f>'Upload Sheet Pull'!C203</f>
        <v>601</v>
      </c>
      <c r="D201" s="46" t="str">
        <f>'Upload Sheet Pull'!D203</f>
        <v>035</v>
      </c>
      <c r="F201" s="46" t="str">
        <f>IF('Upload Sheet Pull'!E203="","",'Upload Sheet Pull'!E203)</f>
        <v/>
      </c>
      <c r="H201" s="55">
        <f>'Upload Sheet Pull'!J203</f>
        <v>0</v>
      </c>
      <c r="I201" s="55">
        <f>'Upload Sheet Pull'!K203</f>
        <v>0</v>
      </c>
      <c r="J201" s="55">
        <f>'Upload Sheet Pull'!L203</f>
        <v>0</v>
      </c>
      <c r="K201" s="55">
        <f>'Upload Sheet Pull'!M203</f>
        <v>0</v>
      </c>
      <c r="L201" s="55">
        <f>'Upload Sheet Pull'!N203</f>
        <v>0</v>
      </c>
      <c r="M201" s="55">
        <f>'Upload Sheet Pull'!O203</f>
        <v>0</v>
      </c>
      <c r="N201" s="55">
        <f>'Upload Sheet Pull'!P203</f>
        <v>0</v>
      </c>
      <c r="O201" s="55">
        <f>'Upload Sheet Pull'!Q203</f>
        <v>0</v>
      </c>
      <c r="P201" s="55">
        <f>'Upload Sheet Pull'!R203</f>
        <v>0</v>
      </c>
      <c r="Q201" s="55">
        <f>'Upload Sheet Pull'!S203</f>
        <v>0</v>
      </c>
      <c r="R201" s="55">
        <f>'Upload Sheet Pull'!T203</f>
        <v>0</v>
      </c>
      <c r="S201" s="55">
        <f>'Upload Sheet Pull'!U203</f>
        <v>0</v>
      </c>
      <c r="T201" s="55">
        <f t="shared" si="4"/>
        <v>0</v>
      </c>
    </row>
    <row r="202" spans="1:20" x14ac:dyDescent="0.2">
      <c r="A202" s="46" t="str">
        <f>'Upload Sheet Pull'!A204</f>
        <v>Budget</v>
      </c>
      <c r="B202" s="46" t="str">
        <f>'Upload Sheet Pull'!B204</f>
        <v/>
      </c>
      <c r="C202" s="46">
        <f>'Upload Sheet Pull'!C204</f>
        <v>601</v>
      </c>
      <c r="D202" s="46" t="str">
        <f>'Upload Sheet Pull'!D204</f>
        <v>035</v>
      </c>
      <c r="F202" s="46" t="str">
        <f>IF('Upload Sheet Pull'!E204="","",'Upload Sheet Pull'!E204)</f>
        <v/>
      </c>
      <c r="H202" s="55">
        <f>'Upload Sheet Pull'!J204</f>
        <v>0</v>
      </c>
      <c r="I202" s="55">
        <f>'Upload Sheet Pull'!K204</f>
        <v>0</v>
      </c>
      <c r="J202" s="55">
        <f>'Upload Sheet Pull'!L204</f>
        <v>0</v>
      </c>
      <c r="K202" s="55">
        <f>'Upload Sheet Pull'!M204</f>
        <v>0</v>
      </c>
      <c r="L202" s="55">
        <f>'Upload Sheet Pull'!N204</f>
        <v>0</v>
      </c>
      <c r="M202" s="55">
        <f>'Upload Sheet Pull'!O204</f>
        <v>0</v>
      </c>
      <c r="N202" s="55">
        <f>'Upload Sheet Pull'!P204</f>
        <v>0</v>
      </c>
      <c r="O202" s="55">
        <f>'Upload Sheet Pull'!Q204</f>
        <v>0</v>
      </c>
      <c r="P202" s="55">
        <f>'Upload Sheet Pull'!R204</f>
        <v>0</v>
      </c>
      <c r="Q202" s="55">
        <f>'Upload Sheet Pull'!S204</f>
        <v>0</v>
      </c>
      <c r="R202" s="55">
        <f>'Upload Sheet Pull'!T204</f>
        <v>0</v>
      </c>
      <c r="S202" s="55">
        <f>'Upload Sheet Pull'!U204</f>
        <v>0</v>
      </c>
      <c r="T202" s="55">
        <f t="shared" si="4"/>
        <v>0</v>
      </c>
    </row>
    <row r="203" spans="1:20" x14ac:dyDescent="0.2">
      <c r="A203" s="46" t="str">
        <f>'Upload Sheet Pull'!A205</f>
        <v>Budget</v>
      </c>
      <c r="B203" s="46" t="str">
        <f>'Upload Sheet Pull'!B205</f>
        <v/>
      </c>
      <c r="C203" s="46">
        <f>'Upload Sheet Pull'!C205</f>
        <v>601</v>
      </c>
      <c r="D203" s="46" t="str">
        <f>'Upload Sheet Pull'!D205</f>
        <v>035</v>
      </c>
      <c r="F203" s="46" t="str">
        <f>IF('Upload Sheet Pull'!E205="","",'Upload Sheet Pull'!E205)</f>
        <v/>
      </c>
      <c r="H203" s="55">
        <f>'Upload Sheet Pull'!J205</f>
        <v>0</v>
      </c>
      <c r="I203" s="55">
        <f>'Upload Sheet Pull'!K205</f>
        <v>0</v>
      </c>
      <c r="J203" s="55">
        <f>'Upload Sheet Pull'!L205</f>
        <v>0</v>
      </c>
      <c r="K203" s="55">
        <f>'Upload Sheet Pull'!M205</f>
        <v>0</v>
      </c>
      <c r="L203" s="55">
        <f>'Upload Sheet Pull'!N205</f>
        <v>0</v>
      </c>
      <c r="M203" s="55">
        <f>'Upload Sheet Pull'!O205</f>
        <v>0</v>
      </c>
      <c r="N203" s="55">
        <f>'Upload Sheet Pull'!P205</f>
        <v>0</v>
      </c>
      <c r="O203" s="55">
        <f>'Upload Sheet Pull'!Q205</f>
        <v>0</v>
      </c>
      <c r="P203" s="55">
        <f>'Upload Sheet Pull'!R205</f>
        <v>0</v>
      </c>
      <c r="Q203" s="55">
        <f>'Upload Sheet Pull'!S205</f>
        <v>0</v>
      </c>
      <c r="R203" s="55">
        <f>'Upload Sheet Pull'!T205</f>
        <v>0</v>
      </c>
      <c r="S203" s="55">
        <f>'Upload Sheet Pull'!U205</f>
        <v>0</v>
      </c>
      <c r="T203" s="55">
        <f t="shared" si="4"/>
        <v>0</v>
      </c>
    </row>
    <row r="204" spans="1:20" x14ac:dyDescent="0.2">
      <c r="A204" s="46" t="str">
        <f>'Upload Sheet Pull'!A206</f>
        <v>Budget</v>
      </c>
      <c r="B204" s="46" t="str">
        <f>'Upload Sheet Pull'!B206</f>
        <v/>
      </c>
      <c r="C204" s="46">
        <f>'Upload Sheet Pull'!C206</f>
        <v>601</v>
      </c>
      <c r="D204" s="46" t="str">
        <f>'Upload Sheet Pull'!D206</f>
        <v>035</v>
      </c>
      <c r="F204" s="46" t="str">
        <f>IF('Upload Sheet Pull'!E206="","",'Upload Sheet Pull'!E206)</f>
        <v/>
      </c>
      <c r="H204" s="55">
        <f>'Upload Sheet Pull'!J206</f>
        <v>0</v>
      </c>
      <c r="I204" s="55">
        <f>'Upload Sheet Pull'!K206</f>
        <v>0</v>
      </c>
      <c r="J204" s="55">
        <f>'Upload Sheet Pull'!L206</f>
        <v>0</v>
      </c>
      <c r="K204" s="55">
        <f>'Upload Sheet Pull'!M206</f>
        <v>0</v>
      </c>
      <c r="L204" s="55">
        <f>'Upload Sheet Pull'!N206</f>
        <v>0</v>
      </c>
      <c r="M204" s="55">
        <f>'Upload Sheet Pull'!O206</f>
        <v>0</v>
      </c>
      <c r="N204" s="55">
        <f>'Upload Sheet Pull'!P206</f>
        <v>0</v>
      </c>
      <c r="O204" s="55">
        <f>'Upload Sheet Pull'!Q206</f>
        <v>0</v>
      </c>
      <c r="P204" s="55">
        <f>'Upload Sheet Pull'!R206</f>
        <v>0</v>
      </c>
      <c r="Q204" s="55">
        <f>'Upload Sheet Pull'!S206</f>
        <v>0</v>
      </c>
      <c r="R204" s="55">
        <f>'Upload Sheet Pull'!T206</f>
        <v>0</v>
      </c>
      <c r="S204" s="55">
        <f>'Upload Sheet Pull'!U206</f>
        <v>0</v>
      </c>
      <c r="T204" s="55">
        <f t="shared" si="4"/>
        <v>0</v>
      </c>
    </row>
    <row r="205" spans="1:20" x14ac:dyDescent="0.2">
      <c r="A205" s="46" t="str">
        <f>'Upload Sheet Pull'!A207</f>
        <v>Budget</v>
      </c>
      <c r="B205" s="46" t="str">
        <f>'Upload Sheet Pull'!B207</f>
        <v/>
      </c>
      <c r="C205" s="46">
        <f>'Upload Sheet Pull'!C207</f>
        <v>601</v>
      </c>
      <c r="D205" s="46" t="str">
        <f>'Upload Sheet Pull'!D207</f>
        <v>035</v>
      </c>
      <c r="F205" s="46" t="str">
        <f>IF('Upload Sheet Pull'!E207="","",'Upload Sheet Pull'!E207)</f>
        <v/>
      </c>
      <c r="H205" s="55">
        <f>'Upload Sheet Pull'!J207</f>
        <v>0</v>
      </c>
      <c r="I205" s="55">
        <f>'Upload Sheet Pull'!K207</f>
        <v>0</v>
      </c>
      <c r="J205" s="55">
        <f>'Upload Sheet Pull'!L207</f>
        <v>0</v>
      </c>
      <c r="K205" s="55">
        <f>'Upload Sheet Pull'!M207</f>
        <v>0</v>
      </c>
      <c r="L205" s="55">
        <f>'Upload Sheet Pull'!N207</f>
        <v>0</v>
      </c>
      <c r="M205" s="55">
        <f>'Upload Sheet Pull'!O207</f>
        <v>0</v>
      </c>
      <c r="N205" s="55">
        <f>'Upload Sheet Pull'!P207</f>
        <v>0</v>
      </c>
      <c r="O205" s="55">
        <f>'Upload Sheet Pull'!Q207</f>
        <v>0</v>
      </c>
      <c r="P205" s="55">
        <f>'Upload Sheet Pull'!R207</f>
        <v>0</v>
      </c>
      <c r="Q205" s="55">
        <f>'Upload Sheet Pull'!S207</f>
        <v>0</v>
      </c>
      <c r="R205" s="55">
        <f>'Upload Sheet Pull'!T207</f>
        <v>0</v>
      </c>
      <c r="S205" s="55">
        <f>'Upload Sheet Pull'!U207</f>
        <v>0</v>
      </c>
      <c r="T205" s="55">
        <f t="shared" si="4"/>
        <v>0</v>
      </c>
    </row>
    <row r="206" spans="1:20" x14ac:dyDescent="0.2">
      <c r="A206" s="46" t="str">
        <f>'Upload Sheet Pull'!A208</f>
        <v>Budget</v>
      </c>
      <c r="B206" s="46" t="str">
        <f>'Upload Sheet Pull'!B208</f>
        <v>6025-000000</v>
      </c>
      <c r="C206" s="46">
        <f>'Upload Sheet Pull'!C208</f>
        <v>700</v>
      </c>
      <c r="D206" s="46" t="str">
        <f>'Upload Sheet Pull'!D208</f>
        <v>035</v>
      </c>
      <c r="F206" s="46" t="str">
        <f>IF('Upload Sheet Pull'!E208="","",'Upload Sheet Pull'!E208)</f>
        <v>R100</v>
      </c>
      <c r="H206" s="55">
        <f>'Upload Sheet Pull'!J208</f>
        <v>0</v>
      </c>
      <c r="I206" s="55">
        <f>'Upload Sheet Pull'!K208</f>
        <v>0</v>
      </c>
      <c r="J206" s="55">
        <f>'Upload Sheet Pull'!L208</f>
        <v>0</v>
      </c>
      <c r="K206" s="55">
        <f>'Upload Sheet Pull'!M208</f>
        <v>0</v>
      </c>
      <c r="L206" s="55">
        <f>'Upload Sheet Pull'!N208</f>
        <v>0</v>
      </c>
      <c r="M206" s="55">
        <f>'Upload Sheet Pull'!O208</f>
        <v>0</v>
      </c>
      <c r="N206" s="55">
        <f>'Upload Sheet Pull'!P208</f>
        <v>0</v>
      </c>
      <c r="O206" s="55">
        <f>'Upload Sheet Pull'!Q208</f>
        <v>0</v>
      </c>
      <c r="P206" s="55">
        <f>'Upload Sheet Pull'!R208</f>
        <v>0</v>
      </c>
      <c r="Q206" s="55">
        <f>'Upload Sheet Pull'!S208</f>
        <v>0</v>
      </c>
      <c r="R206" s="55">
        <f>'Upload Sheet Pull'!T208</f>
        <v>0</v>
      </c>
      <c r="S206" s="55">
        <f>'Upload Sheet Pull'!U208</f>
        <v>0</v>
      </c>
      <c r="T206" s="55">
        <f t="shared" si="4"/>
        <v>0</v>
      </c>
    </row>
    <row r="207" spans="1:20" x14ac:dyDescent="0.2">
      <c r="A207" s="46" t="str">
        <f>'Upload Sheet Pull'!A209</f>
        <v>Budget</v>
      </c>
      <c r="B207" s="46" t="str">
        <f>'Upload Sheet Pull'!B209</f>
        <v>6025-000000</v>
      </c>
      <c r="C207" s="46">
        <f>'Upload Sheet Pull'!C209</f>
        <v>700</v>
      </c>
      <c r="D207" s="46" t="str">
        <f>'Upload Sheet Pull'!D209</f>
        <v>035</v>
      </c>
      <c r="F207" s="46" t="str">
        <f>IF('Upload Sheet Pull'!E209="","",'Upload Sheet Pull'!E209)</f>
        <v>R200</v>
      </c>
      <c r="H207" s="55">
        <f>'Upload Sheet Pull'!J209</f>
        <v>0</v>
      </c>
      <c r="I207" s="55">
        <f>'Upload Sheet Pull'!K209</f>
        <v>0</v>
      </c>
      <c r="J207" s="55">
        <f>'Upload Sheet Pull'!L209</f>
        <v>0</v>
      </c>
      <c r="K207" s="55">
        <f>'Upload Sheet Pull'!M209</f>
        <v>0</v>
      </c>
      <c r="L207" s="55">
        <f>'Upload Sheet Pull'!N209</f>
        <v>0</v>
      </c>
      <c r="M207" s="55">
        <f>'Upload Sheet Pull'!O209</f>
        <v>0</v>
      </c>
      <c r="N207" s="55">
        <f>'Upload Sheet Pull'!P209</f>
        <v>0</v>
      </c>
      <c r="O207" s="55">
        <f>'Upload Sheet Pull'!Q209</f>
        <v>0</v>
      </c>
      <c r="P207" s="55">
        <f>'Upload Sheet Pull'!R209</f>
        <v>0</v>
      </c>
      <c r="Q207" s="55">
        <f>'Upload Sheet Pull'!S209</f>
        <v>0</v>
      </c>
      <c r="R207" s="55">
        <f>'Upload Sheet Pull'!T209</f>
        <v>0</v>
      </c>
      <c r="S207" s="55">
        <f>'Upload Sheet Pull'!U209</f>
        <v>0</v>
      </c>
      <c r="T207" s="55">
        <f t="shared" si="4"/>
        <v>0</v>
      </c>
    </row>
    <row r="208" spans="1:20" x14ac:dyDescent="0.2">
      <c r="A208" s="46" t="str">
        <f>'Upload Sheet Pull'!A210</f>
        <v>Budget</v>
      </c>
      <c r="B208" s="46" t="str">
        <f>'Upload Sheet Pull'!B210</f>
        <v>6025-000000</v>
      </c>
      <c r="C208" s="46">
        <f>'Upload Sheet Pull'!C210</f>
        <v>700</v>
      </c>
      <c r="D208" s="46" t="str">
        <f>'Upload Sheet Pull'!D210</f>
        <v>035</v>
      </c>
      <c r="F208" s="46" t="str">
        <f>IF('Upload Sheet Pull'!E210="","",'Upload Sheet Pull'!E210)</f>
        <v>R300</v>
      </c>
      <c r="H208" s="55">
        <f>'Upload Sheet Pull'!J210</f>
        <v>0</v>
      </c>
      <c r="I208" s="55">
        <f>'Upload Sheet Pull'!K210</f>
        <v>0</v>
      </c>
      <c r="J208" s="55">
        <f>'Upload Sheet Pull'!L210</f>
        <v>0</v>
      </c>
      <c r="K208" s="55">
        <f>'Upload Sheet Pull'!M210</f>
        <v>0</v>
      </c>
      <c r="L208" s="55">
        <f>'Upload Sheet Pull'!N210</f>
        <v>0</v>
      </c>
      <c r="M208" s="55">
        <f>'Upload Sheet Pull'!O210</f>
        <v>0</v>
      </c>
      <c r="N208" s="55">
        <f>'Upload Sheet Pull'!P210</f>
        <v>0</v>
      </c>
      <c r="O208" s="55">
        <f>'Upload Sheet Pull'!Q210</f>
        <v>0</v>
      </c>
      <c r="P208" s="55">
        <f>'Upload Sheet Pull'!R210</f>
        <v>0</v>
      </c>
      <c r="Q208" s="55">
        <f>'Upload Sheet Pull'!S210</f>
        <v>0</v>
      </c>
      <c r="R208" s="55">
        <f>'Upload Sheet Pull'!T210</f>
        <v>0</v>
      </c>
      <c r="S208" s="55">
        <f>'Upload Sheet Pull'!U210</f>
        <v>0</v>
      </c>
      <c r="T208" s="55">
        <f t="shared" si="4"/>
        <v>0</v>
      </c>
    </row>
    <row r="209" spans="1:20" x14ac:dyDescent="0.2">
      <c r="A209" s="46" t="str">
        <f>'Upload Sheet Pull'!A211</f>
        <v>Budget</v>
      </c>
      <c r="B209" s="46" t="str">
        <f>'Upload Sheet Pull'!B211</f>
        <v>6025-000000</v>
      </c>
      <c r="C209" s="46">
        <f>'Upload Sheet Pull'!C211</f>
        <v>700</v>
      </c>
      <c r="D209" s="46" t="str">
        <f>'Upload Sheet Pull'!D211</f>
        <v>035</v>
      </c>
      <c r="F209" s="46" t="str">
        <f>IF('Upload Sheet Pull'!E211="","",'Upload Sheet Pull'!E211)</f>
        <v>R400</v>
      </c>
      <c r="H209" s="55">
        <f>'Upload Sheet Pull'!J211</f>
        <v>0</v>
      </c>
      <c r="I209" s="55">
        <f>'Upload Sheet Pull'!K211</f>
        <v>0</v>
      </c>
      <c r="J209" s="55">
        <f>'Upload Sheet Pull'!L211</f>
        <v>0</v>
      </c>
      <c r="K209" s="55">
        <f>'Upload Sheet Pull'!M211</f>
        <v>0</v>
      </c>
      <c r="L209" s="55">
        <f>'Upload Sheet Pull'!N211</f>
        <v>2000</v>
      </c>
      <c r="M209" s="55">
        <f>'Upload Sheet Pull'!O211</f>
        <v>0</v>
      </c>
      <c r="N209" s="55">
        <f>'Upload Sheet Pull'!P211</f>
        <v>0</v>
      </c>
      <c r="O209" s="55">
        <f>'Upload Sheet Pull'!Q211</f>
        <v>0</v>
      </c>
      <c r="P209" s="55">
        <f>'Upload Sheet Pull'!R211</f>
        <v>0</v>
      </c>
      <c r="Q209" s="55">
        <f>'Upload Sheet Pull'!S211</f>
        <v>0</v>
      </c>
      <c r="R209" s="55">
        <f>'Upload Sheet Pull'!T211</f>
        <v>0</v>
      </c>
      <c r="S209" s="55">
        <f>'Upload Sheet Pull'!U211</f>
        <v>0</v>
      </c>
      <c r="T209" s="55">
        <f t="shared" si="4"/>
        <v>2000</v>
      </c>
    </row>
    <row r="210" spans="1:20" x14ac:dyDescent="0.2">
      <c r="A210" s="46" t="str">
        <f>'Upload Sheet Pull'!A212</f>
        <v>Budget</v>
      </c>
      <c r="B210" s="46" t="str">
        <f>'Upload Sheet Pull'!B212</f>
        <v>6025-000000</v>
      </c>
      <c r="C210" s="46">
        <f>'Upload Sheet Pull'!C212</f>
        <v>700</v>
      </c>
      <c r="D210" s="46" t="str">
        <f>'Upload Sheet Pull'!D212</f>
        <v>035</v>
      </c>
      <c r="F210" s="46" t="str">
        <f>IF('Upload Sheet Pull'!E212="","",'Upload Sheet Pull'!E212)</f>
        <v>R500</v>
      </c>
      <c r="H210" s="55">
        <f>'Upload Sheet Pull'!J212</f>
        <v>0</v>
      </c>
      <c r="I210" s="55">
        <f>'Upload Sheet Pull'!K212</f>
        <v>0</v>
      </c>
      <c r="J210" s="55">
        <f>'Upload Sheet Pull'!L212</f>
        <v>0</v>
      </c>
      <c r="K210" s="55">
        <f>'Upload Sheet Pull'!M212</f>
        <v>0</v>
      </c>
      <c r="L210" s="55">
        <f>'Upload Sheet Pull'!N212</f>
        <v>0</v>
      </c>
      <c r="M210" s="55">
        <f>'Upload Sheet Pull'!O212</f>
        <v>0</v>
      </c>
      <c r="N210" s="55">
        <f>'Upload Sheet Pull'!P212</f>
        <v>0</v>
      </c>
      <c r="O210" s="55">
        <f>'Upload Sheet Pull'!Q212</f>
        <v>0</v>
      </c>
      <c r="P210" s="55">
        <f>'Upload Sheet Pull'!R212</f>
        <v>0</v>
      </c>
      <c r="Q210" s="55">
        <f>'Upload Sheet Pull'!S212</f>
        <v>0</v>
      </c>
      <c r="R210" s="55">
        <f>'Upload Sheet Pull'!T212</f>
        <v>0</v>
      </c>
      <c r="S210" s="55">
        <f>'Upload Sheet Pull'!U212</f>
        <v>0</v>
      </c>
      <c r="T210" s="55">
        <f t="shared" si="4"/>
        <v>0</v>
      </c>
    </row>
    <row r="211" spans="1:20" x14ac:dyDescent="0.2">
      <c r="A211" s="46" t="str">
        <f>'Upload Sheet Pull'!A213</f>
        <v>Budget</v>
      </c>
      <c r="B211" s="46" t="str">
        <f>'Upload Sheet Pull'!B213</f>
        <v>6025-000000</v>
      </c>
      <c r="C211" s="46">
        <f>'Upload Sheet Pull'!C213</f>
        <v>700</v>
      </c>
      <c r="D211" s="46" t="str">
        <f>'Upload Sheet Pull'!D213</f>
        <v>035</v>
      </c>
      <c r="F211" s="46" t="str">
        <f>IF('Upload Sheet Pull'!E213="","",'Upload Sheet Pull'!E213)</f>
        <v>R600</v>
      </c>
      <c r="H211" s="55">
        <f>'Upload Sheet Pull'!J213</f>
        <v>0</v>
      </c>
      <c r="I211" s="55">
        <f>'Upload Sheet Pull'!K213</f>
        <v>0</v>
      </c>
      <c r="J211" s="55">
        <f>'Upload Sheet Pull'!L213</f>
        <v>0</v>
      </c>
      <c r="K211" s="55">
        <f>'Upload Sheet Pull'!M213</f>
        <v>0</v>
      </c>
      <c r="L211" s="55">
        <f>'Upload Sheet Pull'!N213</f>
        <v>0</v>
      </c>
      <c r="M211" s="55">
        <f>'Upload Sheet Pull'!O213</f>
        <v>0</v>
      </c>
      <c r="N211" s="55">
        <f>'Upload Sheet Pull'!P213</f>
        <v>0</v>
      </c>
      <c r="O211" s="55">
        <f>'Upload Sheet Pull'!Q213</f>
        <v>0</v>
      </c>
      <c r="P211" s="55">
        <f>'Upload Sheet Pull'!R213</f>
        <v>0</v>
      </c>
      <c r="Q211" s="55">
        <f>'Upload Sheet Pull'!S213</f>
        <v>0</v>
      </c>
      <c r="R211" s="55">
        <f>'Upload Sheet Pull'!T213</f>
        <v>0</v>
      </c>
      <c r="S211" s="55">
        <f>'Upload Sheet Pull'!U213</f>
        <v>0</v>
      </c>
      <c r="T211" s="55">
        <f t="shared" si="4"/>
        <v>0</v>
      </c>
    </row>
    <row r="212" spans="1:20" x14ac:dyDescent="0.2">
      <c r="A212" s="46" t="str">
        <f>'Upload Sheet Pull'!A214</f>
        <v>Budget</v>
      </c>
      <c r="B212" s="46" t="str">
        <f>'Upload Sheet Pull'!B214</f>
        <v>6025-000000</v>
      </c>
      <c r="C212" s="46">
        <f>'Upload Sheet Pull'!C214</f>
        <v>700</v>
      </c>
      <c r="D212" s="46" t="str">
        <f>'Upload Sheet Pull'!D214</f>
        <v>035</v>
      </c>
      <c r="F212" s="46" t="str">
        <f>IF('Upload Sheet Pull'!E214="","",'Upload Sheet Pull'!E214)</f>
        <v>R700</v>
      </c>
      <c r="H212" s="55">
        <f>'Upload Sheet Pull'!J214</f>
        <v>0</v>
      </c>
      <c r="I212" s="55">
        <f>'Upload Sheet Pull'!K214</f>
        <v>0</v>
      </c>
      <c r="J212" s="55">
        <f>'Upload Sheet Pull'!L214</f>
        <v>0</v>
      </c>
      <c r="K212" s="55">
        <f>'Upload Sheet Pull'!M214</f>
        <v>0</v>
      </c>
      <c r="L212" s="55">
        <f>'Upload Sheet Pull'!N214</f>
        <v>0</v>
      </c>
      <c r="M212" s="55">
        <f>'Upload Sheet Pull'!O214</f>
        <v>0</v>
      </c>
      <c r="N212" s="55">
        <f>'Upload Sheet Pull'!P214</f>
        <v>0</v>
      </c>
      <c r="O212" s="55">
        <f>'Upload Sheet Pull'!Q214</f>
        <v>0</v>
      </c>
      <c r="P212" s="55">
        <f>'Upload Sheet Pull'!R214</f>
        <v>0</v>
      </c>
      <c r="Q212" s="55">
        <f>'Upload Sheet Pull'!S214</f>
        <v>0</v>
      </c>
      <c r="R212" s="55">
        <f>'Upload Sheet Pull'!T214</f>
        <v>0</v>
      </c>
      <c r="S212" s="55">
        <f>'Upload Sheet Pull'!U214</f>
        <v>0</v>
      </c>
      <c r="T212" s="55">
        <f t="shared" si="4"/>
        <v>0</v>
      </c>
    </row>
    <row r="213" spans="1:20" x14ac:dyDescent="0.2">
      <c r="A213" s="46" t="str">
        <f>'Upload Sheet Pull'!A215</f>
        <v>Budget</v>
      </c>
      <c r="B213" s="46" t="str">
        <f>'Upload Sheet Pull'!B215</f>
        <v>6025-000000</v>
      </c>
      <c r="C213" s="46">
        <f>'Upload Sheet Pull'!C215</f>
        <v>700</v>
      </c>
      <c r="D213" s="46" t="str">
        <f>'Upload Sheet Pull'!D215</f>
        <v>035</v>
      </c>
      <c r="F213" s="46" t="str">
        <f>IF('Upload Sheet Pull'!E215="","",'Upload Sheet Pull'!E215)</f>
        <v>R800</v>
      </c>
      <c r="H213" s="55">
        <f>'Upload Sheet Pull'!J215</f>
        <v>0</v>
      </c>
      <c r="I213" s="55">
        <f>'Upload Sheet Pull'!K215</f>
        <v>0</v>
      </c>
      <c r="J213" s="55">
        <f>'Upload Sheet Pull'!L215</f>
        <v>0</v>
      </c>
      <c r="K213" s="55">
        <f>'Upload Sheet Pull'!M215</f>
        <v>0</v>
      </c>
      <c r="L213" s="55">
        <f>'Upload Sheet Pull'!N215</f>
        <v>0</v>
      </c>
      <c r="M213" s="55">
        <f>'Upload Sheet Pull'!O215</f>
        <v>0</v>
      </c>
      <c r="N213" s="55">
        <f>'Upload Sheet Pull'!P215</f>
        <v>0</v>
      </c>
      <c r="O213" s="55">
        <f>'Upload Sheet Pull'!Q215</f>
        <v>0</v>
      </c>
      <c r="P213" s="55">
        <f>'Upload Sheet Pull'!R215</f>
        <v>0</v>
      </c>
      <c r="Q213" s="55">
        <f>'Upload Sheet Pull'!S215</f>
        <v>0</v>
      </c>
      <c r="R213" s="55">
        <f>'Upload Sheet Pull'!T215</f>
        <v>0</v>
      </c>
      <c r="S213" s="55">
        <f>'Upload Sheet Pull'!U215</f>
        <v>0</v>
      </c>
      <c r="T213" s="55">
        <f t="shared" si="4"/>
        <v>0</v>
      </c>
    </row>
    <row r="214" spans="1:20" x14ac:dyDescent="0.2">
      <c r="A214" s="46" t="str">
        <f>'Upload Sheet Pull'!A216</f>
        <v>Budget</v>
      </c>
      <c r="B214" s="46" t="str">
        <f>'Upload Sheet Pull'!B216</f>
        <v>6050-000000</v>
      </c>
      <c r="C214" s="46">
        <f>'Upload Sheet Pull'!C216</f>
        <v>700</v>
      </c>
      <c r="D214" s="46" t="str">
        <f>'Upload Sheet Pull'!D216</f>
        <v>035</v>
      </c>
      <c r="F214" s="46" t="str">
        <f>IF('Upload Sheet Pull'!E216="","",'Upload Sheet Pull'!E216)</f>
        <v/>
      </c>
      <c r="H214" s="55">
        <f>'Upload Sheet Pull'!J216</f>
        <v>0</v>
      </c>
      <c r="I214" s="55">
        <f>'Upload Sheet Pull'!K216</f>
        <v>0</v>
      </c>
      <c r="J214" s="55">
        <f>'Upload Sheet Pull'!L216</f>
        <v>0</v>
      </c>
      <c r="K214" s="55">
        <f>'Upload Sheet Pull'!M216</f>
        <v>0</v>
      </c>
      <c r="L214" s="55">
        <f>'Upload Sheet Pull'!N216</f>
        <v>0</v>
      </c>
      <c r="M214" s="55">
        <f>'Upload Sheet Pull'!O216</f>
        <v>0</v>
      </c>
      <c r="N214" s="55">
        <f>'Upload Sheet Pull'!P216</f>
        <v>0</v>
      </c>
      <c r="O214" s="55">
        <f>'Upload Sheet Pull'!Q216</f>
        <v>0</v>
      </c>
      <c r="P214" s="55">
        <f>'Upload Sheet Pull'!R216</f>
        <v>0</v>
      </c>
      <c r="Q214" s="55">
        <f>'Upload Sheet Pull'!S216</f>
        <v>0</v>
      </c>
      <c r="R214" s="55">
        <f>'Upload Sheet Pull'!T216</f>
        <v>0</v>
      </c>
      <c r="S214" s="55">
        <f>'Upload Sheet Pull'!U216</f>
        <v>0</v>
      </c>
      <c r="T214" s="55">
        <f t="shared" si="4"/>
        <v>0</v>
      </c>
    </row>
    <row r="215" spans="1:20" x14ac:dyDescent="0.2">
      <c r="A215" s="46" t="str">
        <f>'Upload Sheet Pull'!A217</f>
        <v>Budget</v>
      </c>
      <c r="B215" s="46" t="str">
        <f>'Upload Sheet Pull'!B217</f>
        <v>6055-000000</v>
      </c>
      <c r="C215" s="46">
        <f>'Upload Sheet Pull'!C217</f>
        <v>700</v>
      </c>
      <c r="D215" s="46" t="str">
        <f>'Upload Sheet Pull'!D217</f>
        <v>035</v>
      </c>
      <c r="F215" s="46" t="str">
        <f>IF('Upload Sheet Pull'!E217="","",'Upload Sheet Pull'!E217)</f>
        <v/>
      </c>
      <c r="H215" s="55">
        <f>'Upload Sheet Pull'!J217</f>
        <v>0</v>
      </c>
      <c r="I215" s="55">
        <f>'Upload Sheet Pull'!K217</f>
        <v>0</v>
      </c>
      <c r="J215" s="55">
        <f>'Upload Sheet Pull'!L217</f>
        <v>0</v>
      </c>
      <c r="K215" s="55">
        <f>'Upload Sheet Pull'!M217</f>
        <v>0</v>
      </c>
      <c r="L215" s="55">
        <f>'Upload Sheet Pull'!N217</f>
        <v>0</v>
      </c>
      <c r="M215" s="55">
        <f>'Upload Sheet Pull'!O217</f>
        <v>0</v>
      </c>
      <c r="N215" s="55">
        <f>'Upload Sheet Pull'!P217</f>
        <v>0</v>
      </c>
      <c r="O215" s="55">
        <f>'Upload Sheet Pull'!Q217</f>
        <v>0</v>
      </c>
      <c r="P215" s="55">
        <f>'Upload Sheet Pull'!R217</f>
        <v>0</v>
      </c>
      <c r="Q215" s="55">
        <f>'Upload Sheet Pull'!S217</f>
        <v>0</v>
      </c>
      <c r="R215" s="55">
        <f>'Upload Sheet Pull'!T217</f>
        <v>0</v>
      </c>
      <c r="S215" s="55">
        <f>'Upload Sheet Pull'!U217</f>
        <v>0</v>
      </c>
      <c r="T215" s="55">
        <f t="shared" si="4"/>
        <v>0</v>
      </c>
    </row>
    <row r="216" spans="1:20" x14ac:dyDescent="0.2">
      <c r="A216" s="46" t="str">
        <f>'Upload Sheet Pull'!A218</f>
        <v>Budget</v>
      </c>
      <c r="B216" s="46" t="str">
        <f>'Upload Sheet Pull'!B218</f>
        <v>6060-000000</v>
      </c>
      <c r="C216" s="46">
        <f>'Upload Sheet Pull'!C218</f>
        <v>700</v>
      </c>
      <c r="D216" s="46" t="str">
        <f>'Upload Sheet Pull'!D218</f>
        <v>035</v>
      </c>
      <c r="F216" s="46" t="str">
        <f>IF('Upload Sheet Pull'!E218="","",'Upload Sheet Pull'!E218)</f>
        <v/>
      </c>
      <c r="H216" s="55">
        <f>'Upload Sheet Pull'!J218</f>
        <v>0</v>
      </c>
      <c r="I216" s="55">
        <f>'Upload Sheet Pull'!K218</f>
        <v>0</v>
      </c>
      <c r="J216" s="55">
        <f>'Upload Sheet Pull'!L218</f>
        <v>0</v>
      </c>
      <c r="K216" s="55">
        <f>'Upload Sheet Pull'!M218</f>
        <v>0</v>
      </c>
      <c r="L216" s="55">
        <f>'Upload Sheet Pull'!N218</f>
        <v>0</v>
      </c>
      <c r="M216" s="55">
        <f>'Upload Sheet Pull'!O218</f>
        <v>0</v>
      </c>
      <c r="N216" s="55">
        <f>'Upload Sheet Pull'!P218</f>
        <v>0</v>
      </c>
      <c r="O216" s="55">
        <f>'Upload Sheet Pull'!Q218</f>
        <v>0</v>
      </c>
      <c r="P216" s="55">
        <f>'Upload Sheet Pull'!R218</f>
        <v>0</v>
      </c>
      <c r="Q216" s="55">
        <f>'Upload Sheet Pull'!S218</f>
        <v>0</v>
      </c>
      <c r="R216" s="55">
        <f>'Upload Sheet Pull'!T218</f>
        <v>0</v>
      </c>
      <c r="S216" s="55">
        <f>'Upload Sheet Pull'!U218</f>
        <v>0</v>
      </c>
      <c r="T216" s="55">
        <f t="shared" si="4"/>
        <v>0</v>
      </c>
    </row>
    <row r="217" spans="1:20" x14ac:dyDescent="0.2">
      <c r="A217" s="46" t="str">
        <f>'Upload Sheet Pull'!A219</f>
        <v>Budget</v>
      </c>
      <c r="B217" s="46" t="str">
        <f>'Upload Sheet Pull'!B219</f>
        <v>6030-000000</v>
      </c>
      <c r="C217" s="46">
        <f>'Upload Sheet Pull'!C219</f>
        <v>700</v>
      </c>
      <c r="D217" s="46" t="str">
        <f>'Upload Sheet Pull'!D219</f>
        <v>035</v>
      </c>
      <c r="F217" s="46" t="str">
        <f>IF('Upload Sheet Pull'!E219="","",'Upload Sheet Pull'!E219)</f>
        <v/>
      </c>
      <c r="H217" s="55">
        <f>'Upload Sheet Pull'!J219</f>
        <v>0</v>
      </c>
      <c r="I217" s="55">
        <f>'Upload Sheet Pull'!K219</f>
        <v>0</v>
      </c>
      <c r="J217" s="55">
        <f>'Upload Sheet Pull'!L219</f>
        <v>0</v>
      </c>
      <c r="K217" s="55">
        <f>'Upload Sheet Pull'!M219</f>
        <v>0</v>
      </c>
      <c r="L217" s="55">
        <f>'Upload Sheet Pull'!N219</f>
        <v>0</v>
      </c>
      <c r="M217" s="55">
        <f>'Upload Sheet Pull'!O219</f>
        <v>0</v>
      </c>
      <c r="N217" s="55">
        <f>'Upload Sheet Pull'!P219</f>
        <v>0</v>
      </c>
      <c r="O217" s="55">
        <f>'Upload Sheet Pull'!Q219</f>
        <v>0</v>
      </c>
      <c r="P217" s="55">
        <f>'Upload Sheet Pull'!R219</f>
        <v>0</v>
      </c>
      <c r="Q217" s="55">
        <f>'Upload Sheet Pull'!S219</f>
        <v>0</v>
      </c>
      <c r="R217" s="55">
        <f>'Upload Sheet Pull'!T219</f>
        <v>0</v>
      </c>
      <c r="S217" s="55">
        <f>'Upload Sheet Pull'!U219</f>
        <v>0</v>
      </c>
      <c r="T217" s="55">
        <f t="shared" si="4"/>
        <v>0</v>
      </c>
    </row>
    <row r="218" spans="1:20" x14ac:dyDescent="0.2">
      <c r="A218" s="46" t="str">
        <f>'Upload Sheet Pull'!A220</f>
        <v>Budget</v>
      </c>
      <c r="B218" s="46" t="str">
        <f>'Upload Sheet Pull'!B220</f>
        <v>6035-000000</v>
      </c>
      <c r="C218" s="46">
        <f>'Upload Sheet Pull'!C220</f>
        <v>700</v>
      </c>
      <c r="D218" s="46" t="str">
        <f>'Upload Sheet Pull'!D220</f>
        <v>035</v>
      </c>
      <c r="F218" s="46" t="str">
        <f>IF('Upload Sheet Pull'!E220="","",'Upload Sheet Pull'!E220)</f>
        <v/>
      </c>
      <c r="H218" s="55">
        <f>'Upload Sheet Pull'!J220</f>
        <v>0</v>
      </c>
      <c r="I218" s="55">
        <f>'Upload Sheet Pull'!K220</f>
        <v>0</v>
      </c>
      <c r="J218" s="55">
        <f>'Upload Sheet Pull'!L220</f>
        <v>0</v>
      </c>
      <c r="K218" s="55">
        <f>'Upload Sheet Pull'!M220</f>
        <v>0</v>
      </c>
      <c r="L218" s="55">
        <f>'Upload Sheet Pull'!N220</f>
        <v>800</v>
      </c>
      <c r="M218" s="55">
        <f>'Upload Sheet Pull'!O220</f>
        <v>0</v>
      </c>
      <c r="N218" s="55">
        <f>'Upload Sheet Pull'!P220</f>
        <v>0</v>
      </c>
      <c r="O218" s="55">
        <f>'Upload Sheet Pull'!Q220</f>
        <v>0</v>
      </c>
      <c r="P218" s="55">
        <f>'Upload Sheet Pull'!R220</f>
        <v>0</v>
      </c>
      <c r="Q218" s="55">
        <f>'Upload Sheet Pull'!S220</f>
        <v>0</v>
      </c>
      <c r="R218" s="55">
        <f>'Upload Sheet Pull'!T220</f>
        <v>0</v>
      </c>
      <c r="S218" s="55">
        <f>'Upload Sheet Pull'!U220</f>
        <v>0</v>
      </c>
      <c r="T218" s="55">
        <f t="shared" si="4"/>
        <v>800</v>
      </c>
    </row>
    <row r="219" spans="1:20" x14ac:dyDescent="0.2">
      <c r="A219" s="46" t="str">
        <f>'Upload Sheet Pull'!A221</f>
        <v>Budget</v>
      </c>
      <c r="B219" s="46" t="str">
        <f>'Upload Sheet Pull'!B221</f>
        <v>6010-000000</v>
      </c>
      <c r="C219" s="46">
        <f>'Upload Sheet Pull'!C221</f>
        <v>700</v>
      </c>
      <c r="D219" s="46" t="str">
        <f>'Upload Sheet Pull'!D221</f>
        <v>035</v>
      </c>
      <c r="F219" s="46" t="str">
        <f>IF('Upload Sheet Pull'!E221="","",'Upload Sheet Pull'!E221)</f>
        <v/>
      </c>
      <c r="H219" s="55">
        <f>'Upload Sheet Pull'!J221</f>
        <v>0</v>
      </c>
      <c r="I219" s="55">
        <f>'Upload Sheet Pull'!K221</f>
        <v>0</v>
      </c>
      <c r="J219" s="55">
        <f>'Upload Sheet Pull'!L221</f>
        <v>0</v>
      </c>
      <c r="K219" s="55">
        <f>'Upload Sheet Pull'!M221</f>
        <v>0</v>
      </c>
      <c r="L219" s="55">
        <f>'Upload Sheet Pull'!N221</f>
        <v>0</v>
      </c>
      <c r="M219" s="55">
        <f>'Upload Sheet Pull'!O221</f>
        <v>0</v>
      </c>
      <c r="N219" s="55">
        <f>'Upload Sheet Pull'!P221</f>
        <v>0</v>
      </c>
      <c r="O219" s="55">
        <f>'Upload Sheet Pull'!Q221</f>
        <v>0</v>
      </c>
      <c r="P219" s="55">
        <f>'Upload Sheet Pull'!R221</f>
        <v>0</v>
      </c>
      <c r="Q219" s="55">
        <f>'Upload Sheet Pull'!S221</f>
        <v>0</v>
      </c>
      <c r="R219" s="55">
        <f>'Upload Sheet Pull'!T221</f>
        <v>0</v>
      </c>
      <c r="S219" s="55">
        <f>'Upload Sheet Pull'!U221</f>
        <v>0</v>
      </c>
      <c r="T219" s="55">
        <f t="shared" si="4"/>
        <v>0</v>
      </c>
    </row>
    <row r="220" spans="1:20" x14ac:dyDescent="0.2">
      <c r="A220" s="46" t="str">
        <f>'Upload Sheet Pull'!A222</f>
        <v>Budget</v>
      </c>
      <c r="B220" s="46" t="str">
        <f>'Upload Sheet Pull'!B222</f>
        <v>6020-000000</v>
      </c>
      <c r="C220" s="46">
        <f>'Upload Sheet Pull'!C222</f>
        <v>700</v>
      </c>
      <c r="D220" s="46" t="str">
        <f>'Upload Sheet Pull'!D222</f>
        <v>035</v>
      </c>
      <c r="F220" s="46" t="str">
        <f>IF('Upload Sheet Pull'!E222="","",'Upload Sheet Pull'!E222)</f>
        <v/>
      </c>
      <c r="H220" s="55">
        <f>'Upload Sheet Pull'!J222</f>
        <v>0</v>
      </c>
      <c r="I220" s="55">
        <f>'Upload Sheet Pull'!K222</f>
        <v>0</v>
      </c>
      <c r="J220" s="55">
        <f>'Upload Sheet Pull'!L222</f>
        <v>0</v>
      </c>
      <c r="K220" s="55">
        <f>'Upload Sheet Pull'!M222</f>
        <v>0</v>
      </c>
      <c r="L220" s="55">
        <f>'Upload Sheet Pull'!N222</f>
        <v>0</v>
      </c>
      <c r="M220" s="55">
        <f>'Upload Sheet Pull'!O222</f>
        <v>0</v>
      </c>
      <c r="N220" s="55">
        <f>'Upload Sheet Pull'!P222</f>
        <v>0</v>
      </c>
      <c r="O220" s="55">
        <f>'Upload Sheet Pull'!Q222</f>
        <v>0</v>
      </c>
      <c r="P220" s="55">
        <f>'Upload Sheet Pull'!R222</f>
        <v>0</v>
      </c>
      <c r="Q220" s="55">
        <f>'Upload Sheet Pull'!S222</f>
        <v>0</v>
      </c>
      <c r="R220" s="55">
        <f>'Upload Sheet Pull'!T222</f>
        <v>0</v>
      </c>
      <c r="S220" s="55">
        <f>'Upload Sheet Pull'!U222</f>
        <v>0</v>
      </c>
      <c r="T220" s="55">
        <f t="shared" si="4"/>
        <v>0</v>
      </c>
    </row>
    <row r="221" spans="1:20" x14ac:dyDescent="0.2">
      <c r="A221" s="46" t="str">
        <f>'Upload Sheet Pull'!A223</f>
        <v>Budget</v>
      </c>
      <c r="B221" s="46" t="str">
        <f>'Upload Sheet Pull'!B223</f>
        <v>7006-000000</v>
      </c>
      <c r="C221" s="46">
        <f>'Upload Sheet Pull'!C223</f>
        <v>701</v>
      </c>
      <c r="D221" s="46" t="str">
        <f>'Upload Sheet Pull'!D223</f>
        <v>035</v>
      </c>
      <c r="F221" s="46" t="str">
        <f>IF('Upload Sheet Pull'!E223="","",'Upload Sheet Pull'!E223)</f>
        <v/>
      </c>
      <c r="H221" s="55">
        <f>'Upload Sheet Pull'!J223</f>
        <v>0</v>
      </c>
      <c r="I221" s="55">
        <f>'Upload Sheet Pull'!K223</f>
        <v>0</v>
      </c>
      <c r="J221" s="55">
        <f>'Upload Sheet Pull'!L223</f>
        <v>0</v>
      </c>
      <c r="K221" s="55">
        <f>'Upload Sheet Pull'!M223</f>
        <v>0</v>
      </c>
      <c r="L221" s="55">
        <f>'Upload Sheet Pull'!N223</f>
        <v>0</v>
      </c>
      <c r="M221" s="55">
        <f>'Upload Sheet Pull'!O223</f>
        <v>0</v>
      </c>
      <c r="N221" s="55">
        <f>'Upload Sheet Pull'!P223</f>
        <v>0</v>
      </c>
      <c r="O221" s="55">
        <f>'Upload Sheet Pull'!Q223</f>
        <v>0</v>
      </c>
      <c r="P221" s="55">
        <f>'Upload Sheet Pull'!R223</f>
        <v>0</v>
      </c>
      <c r="Q221" s="55">
        <f>'Upload Sheet Pull'!S223</f>
        <v>0</v>
      </c>
      <c r="R221" s="55">
        <f>'Upload Sheet Pull'!T223</f>
        <v>0</v>
      </c>
      <c r="S221" s="55">
        <f>'Upload Sheet Pull'!U223</f>
        <v>0</v>
      </c>
      <c r="T221" s="55">
        <f t="shared" si="4"/>
        <v>0</v>
      </c>
    </row>
    <row r="222" spans="1:20" x14ac:dyDescent="0.2">
      <c r="A222" s="46" t="str">
        <f>'Upload Sheet Pull'!A224</f>
        <v>Budget</v>
      </c>
      <c r="B222" s="46" t="str">
        <f>'Upload Sheet Pull'!B224</f>
        <v>7008-000000</v>
      </c>
      <c r="C222" s="46">
        <f>'Upload Sheet Pull'!C224</f>
        <v>701</v>
      </c>
      <c r="D222" s="46" t="str">
        <f>'Upload Sheet Pull'!D224</f>
        <v>035</v>
      </c>
      <c r="F222" s="46" t="str">
        <f>IF('Upload Sheet Pull'!E224="","",'Upload Sheet Pull'!E224)</f>
        <v/>
      </c>
      <c r="H222" s="55">
        <f>'Upload Sheet Pull'!J224</f>
        <v>0</v>
      </c>
      <c r="I222" s="55">
        <f>'Upload Sheet Pull'!K224</f>
        <v>0</v>
      </c>
      <c r="J222" s="55">
        <f>'Upload Sheet Pull'!L224</f>
        <v>0</v>
      </c>
      <c r="K222" s="55">
        <f>'Upload Sheet Pull'!M224</f>
        <v>0</v>
      </c>
      <c r="L222" s="55">
        <f>'Upload Sheet Pull'!N224</f>
        <v>0</v>
      </c>
      <c r="M222" s="55">
        <f>'Upload Sheet Pull'!O224</f>
        <v>0</v>
      </c>
      <c r="N222" s="55">
        <f>'Upload Sheet Pull'!P224</f>
        <v>0</v>
      </c>
      <c r="O222" s="55">
        <f>'Upload Sheet Pull'!Q224</f>
        <v>0</v>
      </c>
      <c r="P222" s="55">
        <f>'Upload Sheet Pull'!R224</f>
        <v>0</v>
      </c>
      <c r="Q222" s="55">
        <f>'Upload Sheet Pull'!S224</f>
        <v>0</v>
      </c>
      <c r="R222" s="55">
        <f>'Upload Sheet Pull'!T224</f>
        <v>0</v>
      </c>
      <c r="S222" s="55">
        <f>'Upload Sheet Pull'!U224</f>
        <v>0</v>
      </c>
      <c r="T222" s="55">
        <f t="shared" si="4"/>
        <v>0</v>
      </c>
    </row>
    <row r="223" spans="1:20" x14ac:dyDescent="0.2">
      <c r="A223" s="46" t="str">
        <f>'Upload Sheet Pull'!A225</f>
        <v>Budget</v>
      </c>
      <c r="B223" s="46" t="str">
        <f>'Upload Sheet Pull'!B225</f>
        <v>7010-000000</v>
      </c>
      <c r="C223" s="46">
        <f>'Upload Sheet Pull'!C225</f>
        <v>701</v>
      </c>
      <c r="D223" s="46" t="str">
        <f>'Upload Sheet Pull'!D225</f>
        <v>035</v>
      </c>
      <c r="F223" s="46" t="str">
        <f>IF('Upload Sheet Pull'!E225="","",'Upload Sheet Pull'!E225)</f>
        <v/>
      </c>
      <c r="H223" s="55">
        <f>'Upload Sheet Pull'!J225</f>
        <v>0</v>
      </c>
      <c r="I223" s="55">
        <f>'Upload Sheet Pull'!K225</f>
        <v>0</v>
      </c>
      <c r="J223" s="55">
        <f>'Upload Sheet Pull'!L225</f>
        <v>0</v>
      </c>
      <c r="K223" s="55">
        <f>'Upload Sheet Pull'!M225</f>
        <v>0</v>
      </c>
      <c r="L223" s="55">
        <f>'Upload Sheet Pull'!N225</f>
        <v>0</v>
      </c>
      <c r="M223" s="55">
        <f>'Upload Sheet Pull'!O225</f>
        <v>0</v>
      </c>
      <c r="N223" s="55">
        <f>'Upload Sheet Pull'!P225</f>
        <v>0</v>
      </c>
      <c r="O223" s="55">
        <f>'Upload Sheet Pull'!Q225</f>
        <v>0</v>
      </c>
      <c r="P223" s="55">
        <f>'Upload Sheet Pull'!R225</f>
        <v>0</v>
      </c>
      <c r="Q223" s="55">
        <f>'Upload Sheet Pull'!S225</f>
        <v>0</v>
      </c>
      <c r="R223" s="55">
        <f>'Upload Sheet Pull'!T225</f>
        <v>0</v>
      </c>
      <c r="S223" s="55">
        <f>'Upload Sheet Pull'!U225</f>
        <v>0</v>
      </c>
      <c r="T223" s="55">
        <f t="shared" si="4"/>
        <v>0</v>
      </c>
    </row>
    <row r="224" spans="1:20" x14ac:dyDescent="0.2">
      <c r="A224" s="46" t="str">
        <f>'Upload Sheet Pull'!A226</f>
        <v>Budget</v>
      </c>
      <c r="B224" s="46" t="str">
        <f>'Upload Sheet Pull'!B226</f>
        <v>7080-000000</v>
      </c>
      <c r="C224" s="46">
        <f>'Upload Sheet Pull'!C226</f>
        <v>701</v>
      </c>
      <c r="D224" s="46" t="str">
        <f>'Upload Sheet Pull'!D226</f>
        <v>035</v>
      </c>
      <c r="F224" s="46" t="str">
        <f>IF('Upload Sheet Pull'!E226="","",'Upload Sheet Pull'!E226)</f>
        <v/>
      </c>
      <c r="H224" s="55">
        <f>'Upload Sheet Pull'!J226</f>
        <v>0</v>
      </c>
      <c r="I224" s="55">
        <f>'Upload Sheet Pull'!K226</f>
        <v>0</v>
      </c>
      <c r="J224" s="55">
        <f>'Upload Sheet Pull'!L226</f>
        <v>0</v>
      </c>
      <c r="K224" s="55">
        <f>'Upload Sheet Pull'!M226</f>
        <v>0</v>
      </c>
      <c r="L224" s="55">
        <f>'Upload Sheet Pull'!N226</f>
        <v>0</v>
      </c>
      <c r="M224" s="55">
        <f>'Upload Sheet Pull'!O226</f>
        <v>0</v>
      </c>
      <c r="N224" s="55">
        <f>'Upload Sheet Pull'!P226</f>
        <v>0</v>
      </c>
      <c r="O224" s="55">
        <f>'Upload Sheet Pull'!Q226</f>
        <v>0</v>
      </c>
      <c r="P224" s="55">
        <f>'Upload Sheet Pull'!R226</f>
        <v>0</v>
      </c>
      <c r="Q224" s="55">
        <f>'Upload Sheet Pull'!S226</f>
        <v>0</v>
      </c>
      <c r="R224" s="55">
        <f>'Upload Sheet Pull'!T226</f>
        <v>0</v>
      </c>
      <c r="S224" s="55">
        <f>'Upload Sheet Pull'!U226</f>
        <v>0</v>
      </c>
      <c r="T224" s="55">
        <f t="shared" si="4"/>
        <v>0</v>
      </c>
    </row>
    <row r="225" spans="1:20" x14ac:dyDescent="0.2">
      <c r="A225" s="46" t="str">
        <f>'Upload Sheet Pull'!A227</f>
        <v>Budget</v>
      </c>
      <c r="B225" s="46" t="str">
        <f>'Upload Sheet Pull'!B227</f>
        <v>7082-000000</v>
      </c>
      <c r="C225" s="46">
        <f>'Upload Sheet Pull'!C227</f>
        <v>701</v>
      </c>
      <c r="D225" s="46" t="str">
        <f>'Upload Sheet Pull'!D227</f>
        <v>035</v>
      </c>
      <c r="F225" s="46" t="str">
        <f>IF('Upload Sheet Pull'!E227="","",'Upload Sheet Pull'!E227)</f>
        <v/>
      </c>
      <c r="H225" s="55">
        <f>'Upload Sheet Pull'!J227</f>
        <v>0</v>
      </c>
      <c r="I225" s="55">
        <f>'Upload Sheet Pull'!K227</f>
        <v>0</v>
      </c>
      <c r="J225" s="55">
        <f>'Upload Sheet Pull'!L227</f>
        <v>0</v>
      </c>
      <c r="K225" s="55">
        <f>'Upload Sheet Pull'!M227</f>
        <v>0</v>
      </c>
      <c r="L225" s="55">
        <f>'Upload Sheet Pull'!N227</f>
        <v>0</v>
      </c>
      <c r="M225" s="55">
        <f>'Upload Sheet Pull'!O227</f>
        <v>250</v>
      </c>
      <c r="N225" s="55">
        <f>'Upload Sheet Pull'!P227</f>
        <v>0</v>
      </c>
      <c r="O225" s="55">
        <f>'Upload Sheet Pull'!Q227</f>
        <v>0</v>
      </c>
      <c r="P225" s="55">
        <f>'Upload Sheet Pull'!R227</f>
        <v>0</v>
      </c>
      <c r="Q225" s="55">
        <f>'Upload Sheet Pull'!S227</f>
        <v>0</v>
      </c>
      <c r="R225" s="55">
        <f>'Upload Sheet Pull'!T227</f>
        <v>0</v>
      </c>
      <c r="S225" s="55">
        <f>'Upload Sheet Pull'!U227</f>
        <v>0</v>
      </c>
      <c r="T225" s="55">
        <f t="shared" si="4"/>
        <v>250</v>
      </c>
    </row>
    <row r="226" spans="1:20" x14ac:dyDescent="0.2">
      <c r="A226" s="46" t="str">
        <f>'Upload Sheet Pull'!A228</f>
        <v>Budget</v>
      </c>
      <c r="B226" s="46" t="str">
        <f>'Upload Sheet Pull'!B228</f>
        <v/>
      </c>
      <c r="C226" s="46">
        <f>'Upload Sheet Pull'!C228</f>
        <v>701</v>
      </c>
      <c r="D226" s="46" t="str">
        <f>'Upload Sheet Pull'!D228</f>
        <v>035</v>
      </c>
      <c r="F226" s="46" t="str">
        <f>IF('Upload Sheet Pull'!E228="","",'Upload Sheet Pull'!E228)</f>
        <v/>
      </c>
      <c r="H226" s="55">
        <f>'Upload Sheet Pull'!J228</f>
        <v>0</v>
      </c>
      <c r="I226" s="55">
        <f>'Upload Sheet Pull'!K228</f>
        <v>0</v>
      </c>
      <c r="J226" s="55">
        <f>'Upload Sheet Pull'!L228</f>
        <v>0</v>
      </c>
      <c r="K226" s="55">
        <f>'Upload Sheet Pull'!M228</f>
        <v>0</v>
      </c>
      <c r="L226" s="55">
        <f>'Upload Sheet Pull'!N228</f>
        <v>0</v>
      </c>
      <c r="M226" s="55">
        <f>'Upload Sheet Pull'!O228</f>
        <v>0</v>
      </c>
      <c r="N226" s="55">
        <f>'Upload Sheet Pull'!P228</f>
        <v>0</v>
      </c>
      <c r="O226" s="55">
        <f>'Upload Sheet Pull'!Q228</f>
        <v>0</v>
      </c>
      <c r="P226" s="55">
        <f>'Upload Sheet Pull'!R228</f>
        <v>0</v>
      </c>
      <c r="Q226" s="55">
        <f>'Upload Sheet Pull'!S228</f>
        <v>0</v>
      </c>
      <c r="R226" s="55">
        <f>'Upload Sheet Pull'!T228</f>
        <v>0</v>
      </c>
      <c r="S226" s="55">
        <f>'Upload Sheet Pull'!U228</f>
        <v>0</v>
      </c>
      <c r="T226" s="55">
        <f t="shared" si="4"/>
        <v>0</v>
      </c>
    </row>
    <row r="227" spans="1:20" x14ac:dyDescent="0.2">
      <c r="A227" s="46" t="str">
        <f>'Upload Sheet Pull'!A229</f>
        <v>Budget</v>
      </c>
      <c r="B227" s="46" t="str">
        <f>'Upload Sheet Pull'!B229</f>
        <v/>
      </c>
      <c r="C227" s="46">
        <f>'Upload Sheet Pull'!C229</f>
        <v>701</v>
      </c>
      <c r="D227" s="46" t="str">
        <f>'Upload Sheet Pull'!D229</f>
        <v>035</v>
      </c>
      <c r="F227" s="46" t="str">
        <f>IF('Upload Sheet Pull'!E229="","",'Upload Sheet Pull'!E229)</f>
        <v/>
      </c>
      <c r="H227" s="55">
        <f>'Upload Sheet Pull'!J229</f>
        <v>0</v>
      </c>
      <c r="I227" s="55">
        <f>'Upload Sheet Pull'!K229</f>
        <v>0</v>
      </c>
      <c r="J227" s="55">
        <f>'Upload Sheet Pull'!L229</f>
        <v>0</v>
      </c>
      <c r="K227" s="55">
        <f>'Upload Sheet Pull'!M229</f>
        <v>0</v>
      </c>
      <c r="L227" s="55">
        <f>'Upload Sheet Pull'!N229</f>
        <v>0</v>
      </c>
      <c r="M227" s="55">
        <f>'Upload Sheet Pull'!O229</f>
        <v>0</v>
      </c>
      <c r="N227" s="55">
        <f>'Upload Sheet Pull'!P229</f>
        <v>0</v>
      </c>
      <c r="O227" s="55">
        <f>'Upload Sheet Pull'!Q229</f>
        <v>0</v>
      </c>
      <c r="P227" s="55">
        <f>'Upload Sheet Pull'!R229</f>
        <v>0</v>
      </c>
      <c r="Q227" s="55">
        <f>'Upload Sheet Pull'!S229</f>
        <v>0</v>
      </c>
      <c r="R227" s="55">
        <f>'Upload Sheet Pull'!T229</f>
        <v>0</v>
      </c>
      <c r="S227" s="55">
        <f>'Upload Sheet Pull'!U229</f>
        <v>0</v>
      </c>
      <c r="T227" s="55">
        <f t="shared" si="4"/>
        <v>0</v>
      </c>
    </row>
    <row r="228" spans="1:20" x14ac:dyDescent="0.2">
      <c r="A228" s="46" t="str">
        <f>'Upload Sheet Pull'!A230</f>
        <v>Budget</v>
      </c>
      <c r="B228" s="46" t="str">
        <f>'Upload Sheet Pull'!B230</f>
        <v/>
      </c>
      <c r="C228" s="46">
        <f>'Upload Sheet Pull'!C230</f>
        <v>701</v>
      </c>
      <c r="D228" s="46" t="str">
        <f>'Upload Sheet Pull'!D230</f>
        <v>035</v>
      </c>
      <c r="F228" s="46" t="str">
        <f>IF('Upload Sheet Pull'!E230="","",'Upload Sheet Pull'!E230)</f>
        <v/>
      </c>
      <c r="H228" s="55">
        <f>'Upload Sheet Pull'!J230</f>
        <v>0</v>
      </c>
      <c r="I228" s="55">
        <f>'Upload Sheet Pull'!K230</f>
        <v>0</v>
      </c>
      <c r="J228" s="55">
        <f>'Upload Sheet Pull'!L230</f>
        <v>0</v>
      </c>
      <c r="K228" s="55">
        <f>'Upload Sheet Pull'!M230</f>
        <v>0</v>
      </c>
      <c r="L228" s="55">
        <f>'Upload Sheet Pull'!N230</f>
        <v>0</v>
      </c>
      <c r="M228" s="55">
        <f>'Upload Sheet Pull'!O230</f>
        <v>0</v>
      </c>
      <c r="N228" s="55">
        <f>'Upload Sheet Pull'!P230</f>
        <v>0</v>
      </c>
      <c r="O228" s="55">
        <f>'Upload Sheet Pull'!Q230</f>
        <v>0</v>
      </c>
      <c r="P228" s="55">
        <f>'Upload Sheet Pull'!R230</f>
        <v>0</v>
      </c>
      <c r="Q228" s="55">
        <f>'Upload Sheet Pull'!S230</f>
        <v>0</v>
      </c>
      <c r="R228" s="55">
        <f>'Upload Sheet Pull'!T230</f>
        <v>0</v>
      </c>
      <c r="S228" s="55">
        <f>'Upload Sheet Pull'!U230</f>
        <v>0</v>
      </c>
      <c r="T228" s="55">
        <f t="shared" si="4"/>
        <v>0</v>
      </c>
    </row>
    <row r="229" spans="1:20" x14ac:dyDescent="0.2">
      <c r="A229" s="46" t="str">
        <f>'Upload Sheet Pull'!A231</f>
        <v>Budget</v>
      </c>
      <c r="B229" s="46" t="str">
        <f>'Upload Sheet Pull'!B231</f>
        <v/>
      </c>
      <c r="C229" s="46">
        <f>'Upload Sheet Pull'!C231</f>
        <v>701</v>
      </c>
      <c r="D229" s="46" t="str">
        <f>'Upload Sheet Pull'!D231</f>
        <v>035</v>
      </c>
      <c r="F229" s="46" t="str">
        <f>IF('Upload Sheet Pull'!E231="","",'Upload Sheet Pull'!E231)</f>
        <v/>
      </c>
      <c r="H229" s="55">
        <f>'Upload Sheet Pull'!J231</f>
        <v>0</v>
      </c>
      <c r="I229" s="55">
        <f>'Upload Sheet Pull'!K231</f>
        <v>0</v>
      </c>
      <c r="J229" s="55">
        <f>'Upload Sheet Pull'!L231</f>
        <v>0</v>
      </c>
      <c r="K229" s="55">
        <f>'Upload Sheet Pull'!M231</f>
        <v>0</v>
      </c>
      <c r="L229" s="55">
        <f>'Upload Sheet Pull'!N231</f>
        <v>0</v>
      </c>
      <c r="M229" s="55">
        <f>'Upload Sheet Pull'!O231</f>
        <v>0</v>
      </c>
      <c r="N229" s="55">
        <f>'Upload Sheet Pull'!P231</f>
        <v>0</v>
      </c>
      <c r="O229" s="55">
        <f>'Upload Sheet Pull'!Q231</f>
        <v>0</v>
      </c>
      <c r="P229" s="55">
        <f>'Upload Sheet Pull'!R231</f>
        <v>0</v>
      </c>
      <c r="Q229" s="55">
        <f>'Upload Sheet Pull'!S231</f>
        <v>0</v>
      </c>
      <c r="R229" s="55">
        <f>'Upload Sheet Pull'!T231</f>
        <v>0</v>
      </c>
      <c r="S229" s="55">
        <f>'Upload Sheet Pull'!U231</f>
        <v>0</v>
      </c>
      <c r="T229" s="55">
        <f t="shared" si="4"/>
        <v>0</v>
      </c>
    </row>
    <row r="230" spans="1:20" x14ac:dyDescent="0.2">
      <c r="A230" s="46" t="str">
        <f>'Upload Sheet Pull'!A232</f>
        <v>Budget</v>
      </c>
      <c r="B230" s="46" t="str">
        <f>'Upload Sheet Pull'!B232</f>
        <v/>
      </c>
      <c r="C230" s="46">
        <f>'Upload Sheet Pull'!C232</f>
        <v>701</v>
      </c>
      <c r="D230" s="46" t="str">
        <f>'Upload Sheet Pull'!D232</f>
        <v>035</v>
      </c>
      <c r="F230" s="46" t="str">
        <f>IF('Upload Sheet Pull'!E232="","",'Upload Sheet Pull'!E232)</f>
        <v/>
      </c>
      <c r="H230" s="55">
        <f>'Upload Sheet Pull'!J232</f>
        <v>0</v>
      </c>
      <c r="I230" s="55">
        <f>'Upload Sheet Pull'!K232</f>
        <v>0</v>
      </c>
      <c r="J230" s="55">
        <f>'Upload Sheet Pull'!L232</f>
        <v>0</v>
      </c>
      <c r="K230" s="55">
        <f>'Upload Sheet Pull'!M232</f>
        <v>0</v>
      </c>
      <c r="L230" s="55">
        <f>'Upload Sheet Pull'!N232</f>
        <v>0</v>
      </c>
      <c r="M230" s="55">
        <f>'Upload Sheet Pull'!O232</f>
        <v>250</v>
      </c>
      <c r="N230" s="55">
        <f>'Upload Sheet Pull'!P232</f>
        <v>0</v>
      </c>
      <c r="O230" s="55">
        <f>'Upload Sheet Pull'!Q232</f>
        <v>0</v>
      </c>
      <c r="P230" s="55">
        <f>'Upload Sheet Pull'!R232</f>
        <v>0</v>
      </c>
      <c r="Q230" s="55">
        <f>'Upload Sheet Pull'!S232</f>
        <v>0</v>
      </c>
      <c r="R230" s="55">
        <f>'Upload Sheet Pull'!T232</f>
        <v>0</v>
      </c>
      <c r="S230" s="55">
        <f>'Upload Sheet Pull'!U232</f>
        <v>0</v>
      </c>
      <c r="T230" s="55">
        <f t="shared" si="4"/>
        <v>250</v>
      </c>
    </row>
    <row r="231" spans="1:20" x14ac:dyDescent="0.2">
      <c r="A231" s="46" t="str">
        <f>'Upload Sheet Pull'!A233</f>
        <v>Budget</v>
      </c>
      <c r="B231" s="46" t="str">
        <f>'Upload Sheet Pull'!B233</f>
        <v>7006-000000</v>
      </c>
      <c r="C231" s="46">
        <f>'Upload Sheet Pull'!C233</f>
        <v>702</v>
      </c>
      <c r="D231" s="46" t="str">
        <f>'Upload Sheet Pull'!D233</f>
        <v>035</v>
      </c>
      <c r="F231" s="46" t="str">
        <f>IF('Upload Sheet Pull'!E233="","",'Upload Sheet Pull'!E233)</f>
        <v/>
      </c>
      <c r="H231" s="55">
        <f>'Upload Sheet Pull'!J233</f>
        <v>0</v>
      </c>
      <c r="I231" s="55">
        <f>'Upload Sheet Pull'!K233</f>
        <v>0</v>
      </c>
      <c r="J231" s="55">
        <f>'Upload Sheet Pull'!L233</f>
        <v>0</v>
      </c>
      <c r="K231" s="55">
        <f>'Upload Sheet Pull'!M233</f>
        <v>0</v>
      </c>
      <c r="L231" s="55">
        <f>'Upload Sheet Pull'!N233</f>
        <v>0</v>
      </c>
      <c r="M231" s="55">
        <f>'Upload Sheet Pull'!O233</f>
        <v>0</v>
      </c>
      <c r="N231" s="55">
        <f>'Upload Sheet Pull'!P233</f>
        <v>0</v>
      </c>
      <c r="O231" s="55">
        <f>'Upload Sheet Pull'!Q233</f>
        <v>0</v>
      </c>
      <c r="P231" s="55">
        <f>'Upload Sheet Pull'!R233</f>
        <v>0</v>
      </c>
      <c r="Q231" s="55">
        <f>'Upload Sheet Pull'!S233</f>
        <v>0</v>
      </c>
      <c r="R231" s="55">
        <f>'Upload Sheet Pull'!T233</f>
        <v>0</v>
      </c>
      <c r="S231" s="55">
        <f>'Upload Sheet Pull'!U233</f>
        <v>0</v>
      </c>
      <c r="T231" s="55">
        <f t="shared" si="4"/>
        <v>0</v>
      </c>
    </row>
    <row r="232" spans="1:20" x14ac:dyDescent="0.2">
      <c r="A232" s="46" t="str">
        <f>'Upload Sheet Pull'!A234</f>
        <v>Budget</v>
      </c>
      <c r="B232" s="46" t="str">
        <f>'Upload Sheet Pull'!B234</f>
        <v>7010-000000</v>
      </c>
      <c r="C232" s="46">
        <f>'Upload Sheet Pull'!C234</f>
        <v>702</v>
      </c>
      <c r="D232" s="46" t="str">
        <f>'Upload Sheet Pull'!D234</f>
        <v>035</v>
      </c>
      <c r="F232" s="46" t="str">
        <f>IF('Upload Sheet Pull'!E234="","",'Upload Sheet Pull'!E234)</f>
        <v/>
      </c>
      <c r="H232" s="55">
        <f>'Upload Sheet Pull'!J234</f>
        <v>0</v>
      </c>
      <c r="I232" s="55">
        <f>'Upload Sheet Pull'!K234</f>
        <v>0</v>
      </c>
      <c r="J232" s="55">
        <f>'Upload Sheet Pull'!L234</f>
        <v>140</v>
      </c>
      <c r="K232" s="55">
        <f>'Upload Sheet Pull'!M234</f>
        <v>0</v>
      </c>
      <c r="L232" s="55">
        <f>'Upload Sheet Pull'!N234</f>
        <v>0</v>
      </c>
      <c r="M232" s="55">
        <f>'Upload Sheet Pull'!O234</f>
        <v>0</v>
      </c>
      <c r="N232" s="55">
        <f>'Upload Sheet Pull'!P234</f>
        <v>0</v>
      </c>
      <c r="O232" s="55">
        <f>'Upload Sheet Pull'!Q234</f>
        <v>0</v>
      </c>
      <c r="P232" s="55">
        <f>'Upload Sheet Pull'!R234</f>
        <v>75</v>
      </c>
      <c r="Q232" s="55">
        <f>'Upload Sheet Pull'!S234</f>
        <v>0</v>
      </c>
      <c r="R232" s="55">
        <f>'Upload Sheet Pull'!T234</f>
        <v>0</v>
      </c>
      <c r="S232" s="55">
        <f>'Upload Sheet Pull'!U234</f>
        <v>0</v>
      </c>
      <c r="T232" s="55">
        <f t="shared" si="4"/>
        <v>215</v>
      </c>
    </row>
    <row r="233" spans="1:20" x14ac:dyDescent="0.2">
      <c r="A233" s="46" t="str">
        <f>'Upload Sheet Pull'!A235</f>
        <v>Budget</v>
      </c>
      <c r="B233" s="46" t="str">
        <f>'Upload Sheet Pull'!B235</f>
        <v>7014-000000</v>
      </c>
      <c r="C233" s="46">
        <f>'Upload Sheet Pull'!C235</f>
        <v>702</v>
      </c>
      <c r="D233" s="46" t="str">
        <f>'Upload Sheet Pull'!D235</f>
        <v>035</v>
      </c>
      <c r="F233" s="46" t="str">
        <f>IF('Upload Sheet Pull'!E235="","",'Upload Sheet Pull'!E235)</f>
        <v/>
      </c>
      <c r="H233" s="55">
        <f>'Upload Sheet Pull'!J235</f>
        <v>0</v>
      </c>
      <c r="I233" s="55">
        <f>'Upload Sheet Pull'!K235</f>
        <v>0</v>
      </c>
      <c r="J233" s="55">
        <f>'Upload Sheet Pull'!L235</f>
        <v>0</v>
      </c>
      <c r="K233" s="55">
        <f>'Upload Sheet Pull'!M235</f>
        <v>0</v>
      </c>
      <c r="L233" s="55">
        <f>'Upload Sheet Pull'!N235</f>
        <v>2695</v>
      </c>
      <c r="M233" s="55">
        <f>'Upload Sheet Pull'!O235</f>
        <v>0</v>
      </c>
      <c r="N233" s="55">
        <f>'Upload Sheet Pull'!P235</f>
        <v>0</v>
      </c>
      <c r="O233" s="55">
        <f>'Upload Sheet Pull'!Q235</f>
        <v>0</v>
      </c>
      <c r="P233" s="55">
        <f>'Upload Sheet Pull'!R235</f>
        <v>0</v>
      </c>
      <c r="Q233" s="55">
        <f>'Upload Sheet Pull'!S235</f>
        <v>0</v>
      </c>
      <c r="R233" s="55">
        <f>'Upload Sheet Pull'!T235</f>
        <v>0</v>
      </c>
      <c r="S233" s="55">
        <f>'Upload Sheet Pull'!U235</f>
        <v>0</v>
      </c>
      <c r="T233" s="55">
        <f t="shared" si="4"/>
        <v>2695</v>
      </c>
    </row>
    <row r="234" spans="1:20" x14ac:dyDescent="0.2">
      <c r="A234" s="46" t="str">
        <f>'Upload Sheet Pull'!A236</f>
        <v>Budget</v>
      </c>
      <c r="B234" s="46" t="str">
        <f>'Upload Sheet Pull'!B236</f>
        <v>7042-000000</v>
      </c>
      <c r="C234" s="46">
        <f>'Upload Sheet Pull'!C236</f>
        <v>702</v>
      </c>
      <c r="D234" s="46" t="str">
        <f>'Upload Sheet Pull'!D236</f>
        <v>035</v>
      </c>
      <c r="F234" s="46" t="str">
        <f>IF('Upload Sheet Pull'!E236="","",'Upload Sheet Pull'!E236)</f>
        <v/>
      </c>
      <c r="H234" s="55">
        <f>'Upload Sheet Pull'!J236</f>
        <v>0</v>
      </c>
      <c r="I234" s="55">
        <f>'Upload Sheet Pull'!K236</f>
        <v>0</v>
      </c>
      <c r="J234" s="55">
        <f>'Upload Sheet Pull'!L236</f>
        <v>0</v>
      </c>
      <c r="K234" s="55">
        <f>'Upload Sheet Pull'!M236</f>
        <v>0</v>
      </c>
      <c r="L234" s="55">
        <f>'Upload Sheet Pull'!N236</f>
        <v>0</v>
      </c>
      <c r="M234" s="55">
        <f>'Upload Sheet Pull'!O236</f>
        <v>0</v>
      </c>
      <c r="N234" s="55">
        <f>'Upload Sheet Pull'!P236</f>
        <v>0</v>
      </c>
      <c r="O234" s="55">
        <f>'Upload Sheet Pull'!Q236</f>
        <v>0</v>
      </c>
      <c r="P234" s="55">
        <f>'Upload Sheet Pull'!R236</f>
        <v>0</v>
      </c>
      <c r="Q234" s="55">
        <f>'Upload Sheet Pull'!S236</f>
        <v>0</v>
      </c>
      <c r="R234" s="55">
        <f>'Upload Sheet Pull'!T236</f>
        <v>0</v>
      </c>
      <c r="S234" s="55">
        <f>'Upload Sheet Pull'!U236</f>
        <v>0</v>
      </c>
      <c r="T234" s="55">
        <f t="shared" si="4"/>
        <v>0</v>
      </c>
    </row>
    <row r="235" spans="1:20" x14ac:dyDescent="0.2">
      <c r="A235" s="46" t="str">
        <f>'Upload Sheet Pull'!A237</f>
        <v>Budget</v>
      </c>
      <c r="B235" s="46" t="str">
        <f>'Upload Sheet Pull'!B237</f>
        <v/>
      </c>
      <c r="C235" s="46">
        <f>'Upload Sheet Pull'!C237</f>
        <v>702</v>
      </c>
      <c r="D235" s="46" t="str">
        <f>'Upload Sheet Pull'!D237</f>
        <v>035</v>
      </c>
      <c r="F235" s="46" t="str">
        <f>IF('Upload Sheet Pull'!E237="","",'Upload Sheet Pull'!E237)</f>
        <v/>
      </c>
      <c r="H235" s="55">
        <f>'Upload Sheet Pull'!J237</f>
        <v>0</v>
      </c>
      <c r="I235" s="55">
        <f>'Upload Sheet Pull'!K237</f>
        <v>0</v>
      </c>
      <c r="J235" s="55">
        <f>'Upload Sheet Pull'!L237</f>
        <v>0</v>
      </c>
      <c r="K235" s="55">
        <f>'Upload Sheet Pull'!M237</f>
        <v>0</v>
      </c>
      <c r="L235" s="55">
        <f>'Upload Sheet Pull'!N237</f>
        <v>0</v>
      </c>
      <c r="M235" s="55">
        <f>'Upload Sheet Pull'!O237</f>
        <v>0</v>
      </c>
      <c r="N235" s="55">
        <f>'Upload Sheet Pull'!P237</f>
        <v>0</v>
      </c>
      <c r="O235" s="55">
        <f>'Upload Sheet Pull'!Q237</f>
        <v>0</v>
      </c>
      <c r="P235" s="55">
        <f>'Upload Sheet Pull'!R237</f>
        <v>0</v>
      </c>
      <c r="Q235" s="55">
        <f>'Upload Sheet Pull'!S237</f>
        <v>0</v>
      </c>
      <c r="R235" s="55">
        <f>'Upload Sheet Pull'!T237</f>
        <v>0</v>
      </c>
      <c r="S235" s="55">
        <f>'Upload Sheet Pull'!U237</f>
        <v>0</v>
      </c>
      <c r="T235" s="55">
        <f t="shared" si="4"/>
        <v>0</v>
      </c>
    </row>
    <row r="236" spans="1:20" x14ac:dyDescent="0.2">
      <c r="A236" s="46" t="str">
        <f>'Upload Sheet Pull'!A238</f>
        <v>Budget</v>
      </c>
      <c r="B236" s="46" t="str">
        <f>'Upload Sheet Pull'!B238</f>
        <v/>
      </c>
      <c r="C236" s="46">
        <f>'Upload Sheet Pull'!C238</f>
        <v>702</v>
      </c>
      <c r="D236" s="46" t="str">
        <f>'Upload Sheet Pull'!D238</f>
        <v>035</v>
      </c>
      <c r="F236" s="46" t="str">
        <f>IF('Upload Sheet Pull'!E238="","",'Upload Sheet Pull'!E238)</f>
        <v/>
      </c>
      <c r="H236" s="55">
        <f>'Upload Sheet Pull'!J238</f>
        <v>0</v>
      </c>
      <c r="I236" s="55">
        <f>'Upload Sheet Pull'!K238</f>
        <v>0</v>
      </c>
      <c r="J236" s="55">
        <f>'Upload Sheet Pull'!L238</f>
        <v>0</v>
      </c>
      <c r="K236" s="55">
        <f>'Upload Sheet Pull'!M238</f>
        <v>0</v>
      </c>
      <c r="L236" s="55">
        <f>'Upload Sheet Pull'!N238</f>
        <v>0</v>
      </c>
      <c r="M236" s="55">
        <f>'Upload Sheet Pull'!O238</f>
        <v>0</v>
      </c>
      <c r="N236" s="55">
        <f>'Upload Sheet Pull'!P238</f>
        <v>0</v>
      </c>
      <c r="O236" s="55">
        <f>'Upload Sheet Pull'!Q238</f>
        <v>0</v>
      </c>
      <c r="P236" s="55">
        <f>'Upload Sheet Pull'!R238</f>
        <v>0</v>
      </c>
      <c r="Q236" s="55">
        <f>'Upload Sheet Pull'!S238</f>
        <v>0</v>
      </c>
      <c r="R236" s="55">
        <f>'Upload Sheet Pull'!T238</f>
        <v>0</v>
      </c>
      <c r="S236" s="55">
        <f>'Upload Sheet Pull'!U238</f>
        <v>0</v>
      </c>
      <c r="T236" s="55">
        <f t="shared" si="4"/>
        <v>0</v>
      </c>
    </row>
    <row r="237" spans="1:20" x14ac:dyDescent="0.2">
      <c r="A237" s="46" t="str">
        <f>'Upload Sheet Pull'!A239</f>
        <v>Budget</v>
      </c>
      <c r="B237" s="46" t="str">
        <f>'Upload Sheet Pull'!B239</f>
        <v/>
      </c>
      <c r="C237" s="46">
        <f>'Upload Sheet Pull'!C239</f>
        <v>702</v>
      </c>
      <c r="D237" s="46" t="str">
        <f>'Upload Sheet Pull'!D239</f>
        <v>035</v>
      </c>
      <c r="F237" s="46" t="str">
        <f>IF('Upload Sheet Pull'!E239="","",'Upload Sheet Pull'!E239)</f>
        <v/>
      </c>
      <c r="H237" s="55">
        <f>'Upload Sheet Pull'!J239</f>
        <v>0</v>
      </c>
      <c r="I237" s="55">
        <f>'Upload Sheet Pull'!K239</f>
        <v>0</v>
      </c>
      <c r="J237" s="55">
        <f>'Upload Sheet Pull'!L239</f>
        <v>0</v>
      </c>
      <c r="K237" s="55">
        <f>'Upload Sheet Pull'!M239</f>
        <v>0</v>
      </c>
      <c r="L237" s="55">
        <f>'Upload Sheet Pull'!N239</f>
        <v>0</v>
      </c>
      <c r="M237" s="55">
        <f>'Upload Sheet Pull'!O239</f>
        <v>0</v>
      </c>
      <c r="N237" s="55">
        <f>'Upload Sheet Pull'!P239</f>
        <v>0</v>
      </c>
      <c r="O237" s="55">
        <f>'Upload Sheet Pull'!Q239</f>
        <v>0</v>
      </c>
      <c r="P237" s="55">
        <f>'Upload Sheet Pull'!R239</f>
        <v>0</v>
      </c>
      <c r="Q237" s="55">
        <f>'Upload Sheet Pull'!S239</f>
        <v>0</v>
      </c>
      <c r="R237" s="55">
        <f>'Upload Sheet Pull'!T239</f>
        <v>0</v>
      </c>
      <c r="S237" s="55">
        <f>'Upload Sheet Pull'!U239</f>
        <v>0</v>
      </c>
      <c r="T237" s="55">
        <f t="shared" si="4"/>
        <v>0</v>
      </c>
    </row>
    <row r="238" spans="1:20" x14ac:dyDescent="0.2">
      <c r="A238" s="46" t="str">
        <f>'Upload Sheet Pull'!A240</f>
        <v>Budget</v>
      </c>
      <c r="B238" s="46" t="str">
        <f>'Upload Sheet Pull'!B240</f>
        <v/>
      </c>
      <c r="C238" s="46">
        <f>'Upload Sheet Pull'!C240</f>
        <v>702</v>
      </c>
      <c r="D238" s="46" t="str">
        <f>'Upload Sheet Pull'!D240</f>
        <v>035</v>
      </c>
      <c r="F238" s="46" t="str">
        <f>IF('Upload Sheet Pull'!E240="","",'Upload Sheet Pull'!E240)</f>
        <v/>
      </c>
      <c r="H238" s="55">
        <f>'Upload Sheet Pull'!J240</f>
        <v>0</v>
      </c>
      <c r="I238" s="55">
        <f>'Upload Sheet Pull'!K240</f>
        <v>0</v>
      </c>
      <c r="J238" s="55">
        <f>'Upload Sheet Pull'!L240</f>
        <v>0</v>
      </c>
      <c r="K238" s="55">
        <f>'Upload Sheet Pull'!M240</f>
        <v>0</v>
      </c>
      <c r="L238" s="55">
        <f>'Upload Sheet Pull'!N240</f>
        <v>0</v>
      </c>
      <c r="M238" s="55">
        <f>'Upload Sheet Pull'!O240</f>
        <v>0</v>
      </c>
      <c r="N238" s="55">
        <f>'Upload Sheet Pull'!P240</f>
        <v>0</v>
      </c>
      <c r="O238" s="55">
        <f>'Upload Sheet Pull'!Q240</f>
        <v>0</v>
      </c>
      <c r="P238" s="55">
        <f>'Upload Sheet Pull'!R240</f>
        <v>0</v>
      </c>
      <c r="Q238" s="55">
        <f>'Upload Sheet Pull'!S240</f>
        <v>0</v>
      </c>
      <c r="R238" s="55">
        <f>'Upload Sheet Pull'!T240</f>
        <v>0</v>
      </c>
      <c r="S238" s="55">
        <f>'Upload Sheet Pull'!U240</f>
        <v>0</v>
      </c>
      <c r="T238" s="55">
        <f t="shared" si="4"/>
        <v>0</v>
      </c>
    </row>
    <row r="239" spans="1:20" x14ac:dyDescent="0.2">
      <c r="A239" s="46" t="str">
        <f>'Upload Sheet Pull'!A241</f>
        <v>Budget</v>
      </c>
      <c r="B239" s="46" t="str">
        <f>'Upload Sheet Pull'!B241</f>
        <v>7004-000000</v>
      </c>
      <c r="C239" s="46">
        <f>'Upload Sheet Pull'!C241</f>
        <v>703</v>
      </c>
      <c r="D239" s="46" t="str">
        <f>'Upload Sheet Pull'!D241</f>
        <v>035</v>
      </c>
      <c r="F239" s="46" t="str">
        <f>IF('Upload Sheet Pull'!E241="","",'Upload Sheet Pull'!E241)</f>
        <v/>
      </c>
      <c r="H239" s="55">
        <f>'Upload Sheet Pull'!J241</f>
        <v>0</v>
      </c>
      <c r="I239" s="55">
        <f>'Upload Sheet Pull'!K241</f>
        <v>0</v>
      </c>
      <c r="J239" s="55">
        <f>'Upload Sheet Pull'!L241</f>
        <v>0</v>
      </c>
      <c r="K239" s="55">
        <f>'Upload Sheet Pull'!M241</f>
        <v>0</v>
      </c>
      <c r="L239" s="55">
        <f>'Upload Sheet Pull'!N241</f>
        <v>0</v>
      </c>
      <c r="M239" s="55">
        <f>'Upload Sheet Pull'!O241</f>
        <v>0</v>
      </c>
      <c r="N239" s="55">
        <f>'Upload Sheet Pull'!P241</f>
        <v>0</v>
      </c>
      <c r="O239" s="55">
        <f>'Upload Sheet Pull'!Q241</f>
        <v>0</v>
      </c>
      <c r="P239" s="55">
        <f>'Upload Sheet Pull'!R241</f>
        <v>0</v>
      </c>
      <c r="Q239" s="55">
        <f>'Upload Sheet Pull'!S241</f>
        <v>0</v>
      </c>
      <c r="R239" s="55">
        <f>'Upload Sheet Pull'!T241</f>
        <v>0</v>
      </c>
      <c r="S239" s="55">
        <f>'Upload Sheet Pull'!U241</f>
        <v>272</v>
      </c>
      <c r="T239" s="55">
        <f t="shared" si="4"/>
        <v>272</v>
      </c>
    </row>
    <row r="240" spans="1:20" x14ac:dyDescent="0.2">
      <c r="A240" s="46" t="str">
        <f>'Upload Sheet Pull'!A242</f>
        <v>Budget</v>
      </c>
      <c r="B240" s="46" t="str">
        <f>'Upload Sheet Pull'!B242</f>
        <v>7006-000000</v>
      </c>
      <c r="C240" s="46">
        <f>'Upload Sheet Pull'!C242</f>
        <v>703</v>
      </c>
      <c r="D240" s="46" t="str">
        <f>'Upload Sheet Pull'!D242</f>
        <v>035</v>
      </c>
      <c r="F240" s="46" t="str">
        <f>IF('Upload Sheet Pull'!E242="","",'Upload Sheet Pull'!E242)</f>
        <v/>
      </c>
      <c r="H240" s="55">
        <f>'Upload Sheet Pull'!J242</f>
        <v>0</v>
      </c>
      <c r="I240" s="55">
        <f>'Upload Sheet Pull'!K242</f>
        <v>0</v>
      </c>
      <c r="J240" s="55">
        <f>'Upload Sheet Pull'!L242</f>
        <v>0</v>
      </c>
      <c r="K240" s="55">
        <f>'Upload Sheet Pull'!M242</f>
        <v>0</v>
      </c>
      <c r="L240" s="55">
        <f>'Upload Sheet Pull'!N242</f>
        <v>0</v>
      </c>
      <c r="M240" s="55">
        <f>'Upload Sheet Pull'!O242</f>
        <v>0</v>
      </c>
      <c r="N240" s="55">
        <f>'Upload Sheet Pull'!P242</f>
        <v>0</v>
      </c>
      <c r="O240" s="55">
        <f>'Upload Sheet Pull'!Q242</f>
        <v>0</v>
      </c>
      <c r="P240" s="55">
        <f>'Upload Sheet Pull'!R242</f>
        <v>0</v>
      </c>
      <c r="Q240" s="55">
        <f>'Upload Sheet Pull'!S242</f>
        <v>0</v>
      </c>
      <c r="R240" s="55">
        <f>'Upload Sheet Pull'!T242</f>
        <v>0</v>
      </c>
      <c r="S240" s="55">
        <f>'Upload Sheet Pull'!U242</f>
        <v>0</v>
      </c>
      <c r="T240" s="55">
        <f t="shared" si="4"/>
        <v>0</v>
      </c>
    </row>
    <row r="241" spans="1:20" x14ac:dyDescent="0.2">
      <c r="A241" s="46" t="str">
        <f>'Upload Sheet Pull'!A243</f>
        <v>Budget</v>
      </c>
      <c r="B241" s="46" t="str">
        <f>'Upload Sheet Pull'!B243</f>
        <v>7012-000000</v>
      </c>
      <c r="C241" s="46">
        <f>'Upload Sheet Pull'!C243</f>
        <v>703</v>
      </c>
      <c r="D241" s="46" t="str">
        <f>'Upload Sheet Pull'!D243</f>
        <v>035</v>
      </c>
      <c r="F241" s="46" t="str">
        <f>IF('Upload Sheet Pull'!E243="","",'Upload Sheet Pull'!E243)</f>
        <v/>
      </c>
      <c r="H241" s="55">
        <f>'Upload Sheet Pull'!J243</f>
        <v>0</v>
      </c>
      <c r="I241" s="55">
        <f>'Upload Sheet Pull'!K243</f>
        <v>0</v>
      </c>
      <c r="J241" s="55">
        <f>'Upload Sheet Pull'!L243</f>
        <v>0</v>
      </c>
      <c r="K241" s="55">
        <f>'Upload Sheet Pull'!M243</f>
        <v>0</v>
      </c>
      <c r="L241" s="55">
        <f>'Upload Sheet Pull'!N243</f>
        <v>0</v>
      </c>
      <c r="M241" s="55">
        <f>'Upload Sheet Pull'!O243</f>
        <v>0</v>
      </c>
      <c r="N241" s="55">
        <f>'Upload Sheet Pull'!P243</f>
        <v>0</v>
      </c>
      <c r="O241" s="55">
        <f>'Upload Sheet Pull'!Q243</f>
        <v>0</v>
      </c>
      <c r="P241" s="55">
        <f>'Upload Sheet Pull'!R243</f>
        <v>0</v>
      </c>
      <c r="Q241" s="55">
        <f>'Upload Sheet Pull'!S243</f>
        <v>0</v>
      </c>
      <c r="R241" s="55">
        <f>'Upload Sheet Pull'!T243</f>
        <v>0</v>
      </c>
      <c r="S241" s="55">
        <f>'Upload Sheet Pull'!U243</f>
        <v>0</v>
      </c>
      <c r="T241" s="55">
        <f t="shared" si="4"/>
        <v>0</v>
      </c>
    </row>
    <row r="242" spans="1:20" x14ac:dyDescent="0.2">
      <c r="A242" s="46" t="str">
        <f>'Upload Sheet Pull'!A244</f>
        <v>Budget</v>
      </c>
      <c r="B242" s="46" t="str">
        <f>'Upload Sheet Pull'!B244</f>
        <v>7014-000000</v>
      </c>
      <c r="C242" s="46">
        <f>'Upload Sheet Pull'!C244</f>
        <v>703</v>
      </c>
      <c r="D242" s="46" t="str">
        <f>'Upload Sheet Pull'!D244</f>
        <v>035</v>
      </c>
      <c r="F242" s="46" t="str">
        <f>IF('Upload Sheet Pull'!E244="","",'Upload Sheet Pull'!E244)</f>
        <v/>
      </c>
      <c r="H242" s="55">
        <f>'Upload Sheet Pull'!J244</f>
        <v>0</v>
      </c>
      <c r="I242" s="55">
        <f>'Upload Sheet Pull'!K244</f>
        <v>0</v>
      </c>
      <c r="J242" s="55">
        <f>'Upload Sheet Pull'!L244</f>
        <v>0</v>
      </c>
      <c r="K242" s="55">
        <f>'Upload Sheet Pull'!M244</f>
        <v>0</v>
      </c>
      <c r="L242" s="55">
        <f>'Upload Sheet Pull'!N244</f>
        <v>0</v>
      </c>
      <c r="M242" s="55">
        <f>'Upload Sheet Pull'!O244</f>
        <v>0</v>
      </c>
      <c r="N242" s="55">
        <f>'Upload Sheet Pull'!P244</f>
        <v>0</v>
      </c>
      <c r="O242" s="55">
        <f>'Upload Sheet Pull'!Q244</f>
        <v>0</v>
      </c>
      <c r="P242" s="55">
        <f>'Upload Sheet Pull'!R244</f>
        <v>0</v>
      </c>
      <c r="Q242" s="55">
        <f>'Upload Sheet Pull'!S244</f>
        <v>0</v>
      </c>
      <c r="R242" s="55">
        <f>'Upload Sheet Pull'!T244</f>
        <v>0</v>
      </c>
      <c r="S242" s="55">
        <f>'Upload Sheet Pull'!U244</f>
        <v>0</v>
      </c>
      <c r="T242" s="55">
        <f t="shared" si="4"/>
        <v>0</v>
      </c>
    </row>
    <row r="243" spans="1:20" x14ac:dyDescent="0.2">
      <c r="A243" s="46" t="str">
        <f>'Upload Sheet Pull'!A245</f>
        <v>Budget</v>
      </c>
      <c r="B243" s="46" t="str">
        <f>'Upload Sheet Pull'!B245</f>
        <v/>
      </c>
      <c r="C243" s="46">
        <f>'Upload Sheet Pull'!C245</f>
        <v>703</v>
      </c>
      <c r="D243" s="46" t="str">
        <f>'Upload Sheet Pull'!D245</f>
        <v>035</v>
      </c>
      <c r="F243" s="46" t="str">
        <f>IF('Upload Sheet Pull'!E245="","",'Upload Sheet Pull'!E245)</f>
        <v/>
      </c>
      <c r="H243" s="55">
        <f>'Upload Sheet Pull'!J245</f>
        <v>0</v>
      </c>
      <c r="I243" s="55">
        <f>'Upload Sheet Pull'!K245</f>
        <v>0</v>
      </c>
      <c r="J243" s="55">
        <f>'Upload Sheet Pull'!L245</f>
        <v>0</v>
      </c>
      <c r="K243" s="55">
        <f>'Upload Sheet Pull'!M245</f>
        <v>0</v>
      </c>
      <c r="L243" s="55">
        <f>'Upload Sheet Pull'!N245</f>
        <v>0</v>
      </c>
      <c r="M243" s="55">
        <f>'Upload Sheet Pull'!O245</f>
        <v>0</v>
      </c>
      <c r="N243" s="55">
        <f>'Upload Sheet Pull'!P245</f>
        <v>0</v>
      </c>
      <c r="O243" s="55">
        <f>'Upload Sheet Pull'!Q245</f>
        <v>0</v>
      </c>
      <c r="P243" s="55">
        <f>'Upload Sheet Pull'!R245</f>
        <v>0</v>
      </c>
      <c r="Q243" s="55">
        <f>'Upload Sheet Pull'!S245</f>
        <v>0</v>
      </c>
      <c r="R243" s="55">
        <f>'Upload Sheet Pull'!T245</f>
        <v>0</v>
      </c>
      <c r="S243" s="55">
        <f>'Upload Sheet Pull'!U245</f>
        <v>0</v>
      </c>
      <c r="T243" s="55">
        <f t="shared" si="4"/>
        <v>0</v>
      </c>
    </row>
    <row r="244" spans="1:20" x14ac:dyDescent="0.2">
      <c r="A244" s="46" t="str">
        <f>'Upload Sheet Pull'!A246</f>
        <v>Budget</v>
      </c>
      <c r="B244" s="46" t="str">
        <f>'Upload Sheet Pull'!B246</f>
        <v/>
      </c>
      <c r="C244" s="46">
        <f>'Upload Sheet Pull'!C246</f>
        <v>703</v>
      </c>
      <c r="D244" s="46" t="str">
        <f>'Upload Sheet Pull'!D246</f>
        <v>035</v>
      </c>
      <c r="F244" s="46" t="str">
        <f>IF('Upload Sheet Pull'!E246="","",'Upload Sheet Pull'!E246)</f>
        <v/>
      </c>
      <c r="H244" s="55">
        <f>'Upload Sheet Pull'!J246</f>
        <v>0</v>
      </c>
      <c r="I244" s="55">
        <f>'Upload Sheet Pull'!K246</f>
        <v>0</v>
      </c>
      <c r="J244" s="55">
        <f>'Upload Sheet Pull'!L246</f>
        <v>0</v>
      </c>
      <c r="K244" s="55">
        <f>'Upload Sheet Pull'!M246</f>
        <v>0</v>
      </c>
      <c r="L244" s="55">
        <f>'Upload Sheet Pull'!N246</f>
        <v>0</v>
      </c>
      <c r="M244" s="55">
        <f>'Upload Sheet Pull'!O246</f>
        <v>0</v>
      </c>
      <c r="N244" s="55">
        <f>'Upload Sheet Pull'!P246</f>
        <v>0</v>
      </c>
      <c r="O244" s="55">
        <f>'Upload Sheet Pull'!Q246</f>
        <v>0</v>
      </c>
      <c r="P244" s="55">
        <f>'Upload Sheet Pull'!R246</f>
        <v>0</v>
      </c>
      <c r="Q244" s="55">
        <f>'Upload Sheet Pull'!S246</f>
        <v>0</v>
      </c>
      <c r="R244" s="55">
        <f>'Upload Sheet Pull'!T246</f>
        <v>0</v>
      </c>
      <c r="S244" s="55">
        <f>'Upload Sheet Pull'!U246</f>
        <v>0</v>
      </c>
      <c r="T244" s="55">
        <f t="shared" si="4"/>
        <v>0</v>
      </c>
    </row>
    <row r="245" spans="1:20" x14ac:dyDescent="0.2">
      <c r="A245" s="46" t="str">
        <f>'Upload Sheet Pull'!A247</f>
        <v>Budget</v>
      </c>
      <c r="B245" s="46" t="str">
        <f>'Upload Sheet Pull'!B247</f>
        <v/>
      </c>
      <c r="C245" s="46">
        <f>'Upload Sheet Pull'!C247</f>
        <v>703</v>
      </c>
      <c r="D245" s="46" t="str">
        <f>'Upload Sheet Pull'!D247</f>
        <v>035</v>
      </c>
      <c r="F245" s="46" t="str">
        <f>IF('Upload Sheet Pull'!E247="","",'Upload Sheet Pull'!E247)</f>
        <v/>
      </c>
      <c r="H245" s="55">
        <f>'Upload Sheet Pull'!J247</f>
        <v>0</v>
      </c>
      <c r="I245" s="55">
        <f>'Upload Sheet Pull'!K247</f>
        <v>0</v>
      </c>
      <c r="J245" s="55">
        <f>'Upload Sheet Pull'!L247</f>
        <v>0</v>
      </c>
      <c r="K245" s="55">
        <f>'Upload Sheet Pull'!M247</f>
        <v>0</v>
      </c>
      <c r="L245" s="55">
        <f>'Upload Sheet Pull'!N247</f>
        <v>0</v>
      </c>
      <c r="M245" s="55">
        <f>'Upload Sheet Pull'!O247</f>
        <v>0</v>
      </c>
      <c r="N245" s="55">
        <f>'Upload Sheet Pull'!P247</f>
        <v>0</v>
      </c>
      <c r="O245" s="55">
        <f>'Upload Sheet Pull'!Q247</f>
        <v>0</v>
      </c>
      <c r="P245" s="55">
        <f>'Upload Sheet Pull'!R247</f>
        <v>0</v>
      </c>
      <c r="Q245" s="55">
        <f>'Upload Sheet Pull'!S247</f>
        <v>0</v>
      </c>
      <c r="R245" s="55">
        <f>'Upload Sheet Pull'!T247</f>
        <v>0</v>
      </c>
      <c r="S245" s="55">
        <f>'Upload Sheet Pull'!U247</f>
        <v>0</v>
      </c>
      <c r="T245" s="55">
        <f t="shared" si="4"/>
        <v>0</v>
      </c>
    </row>
    <row r="246" spans="1:20" x14ac:dyDescent="0.2">
      <c r="A246" s="46" t="str">
        <f>'Upload Sheet Pull'!A248</f>
        <v>Budget</v>
      </c>
      <c r="B246" s="46" t="str">
        <f>'Upload Sheet Pull'!B248</f>
        <v/>
      </c>
      <c r="C246" s="46">
        <f>'Upload Sheet Pull'!C248</f>
        <v>703</v>
      </c>
      <c r="D246" s="46" t="str">
        <f>'Upload Sheet Pull'!D248</f>
        <v>035</v>
      </c>
      <c r="F246" s="46" t="str">
        <f>IF('Upload Sheet Pull'!E248="","",'Upload Sheet Pull'!E248)</f>
        <v/>
      </c>
      <c r="H246" s="55">
        <f>'Upload Sheet Pull'!J248</f>
        <v>0</v>
      </c>
      <c r="I246" s="55">
        <f>'Upload Sheet Pull'!K248</f>
        <v>0</v>
      </c>
      <c r="J246" s="55">
        <f>'Upload Sheet Pull'!L248</f>
        <v>0</v>
      </c>
      <c r="K246" s="55">
        <f>'Upload Sheet Pull'!M248</f>
        <v>0</v>
      </c>
      <c r="L246" s="55">
        <f>'Upload Sheet Pull'!N248</f>
        <v>0</v>
      </c>
      <c r="M246" s="55">
        <f>'Upload Sheet Pull'!O248</f>
        <v>0</v>
      </c>
      <c r="N246" s="55">
        <f>'Upload Sheet Pull'!P248</f>
        <v>0</v>
      </c>
      <c r="O246" s="55">
        <f>'Upload Sheet Pull'!Q248</f>
        <v>0</v>
      </c>
      <c r="P246" s="55">
        <f>'Upload Sheet Pull'!R248</f>
        <v>0</v>
      </c>
      <c r="Q246" s="55">
        <f>'Upload Sheet Pull'!S248</f>
        <v>0</v>
      </c>
      <c r="R246" s="55">
        <f>'Upload Sheet Pull'!T248</f>
        <v>0</v>
      </c>
      <c r="S246" s="55">
        <f>'Upload Sheet Pull'!U248</f>
        <v>0</v>
      </c>
      <c r="T246" s="55">
        <f t="shared" si="4"/>
        <v>0</v>
      </c>
    </row>
    <row r="247" spans="1:20" x14ac:dyDescent="0.2">
      <c r="A247" s="46" t="str">
        <f>'Upload Sheet Pull'!A249</f>
        <v>Budget</v>
      </c>
      <c r="B247" s="46" t="str">
        <f>'Upload Sheet Pull'!B249</f>
        <v>7006-000000</v>
      </c>
      <c r="C247" s="46">
        <f>'Upload Sheet Pull'!C249</f>
        <v>704</v>
      </c>
      <c r="D247" s="46" t="str">
        <f>'Upload Sheet Pull'!D249</f>
        <v>035</v>
      </c>
      <c r="F247" s="46" t="str">
        <f>IF('Upload Sheet Pull'!E249="","",'Upload Sheet Pull'!E249)</f>
        <v/>
      </c>
      <c r="H247" s="55">
        <f>'Upload Sheet Pull'!J249</f>
        <v>0</v>
      </c>
      <c r="I247" s="55">
        <f>'Upload Sheet Pull'!K249</f>
        <v>0</v>
      </c>
      <c r="J247" s="55">
        <f>'Upload Sheet Pull'!L249</f>
        <v>0</v>
      </c>
      <c r="K247" s="55">
        <f>'Upload Sheet Pull'!M249</f>
        <v>0</v>
      </c>
      <c r="L247" s="55">
        <f>'Upload Sheet Pull'!N249</f>
        <v>0</v>
      </c>
      <c r="M247" s="55">
        <f>'Upload Sheet Pull'!O249</f>
        <v>0</v>
      </c>
      <c r="N247" s="55">
        <f>'Upload Sheet Pull'!P249</f>
        <v>0</v>
      </c>
      <c r="O247" s="55">
        <f>'Upload Sheet Pull'!Q249</f>
        <v>0</v>
      </c>
      <c r="P247" s="55">
        <f>'Upload Sheet Pull'!R249</f>
        <v>0</v>
      </c>
      <c r="Q247" s="55">
        <f>'Upload Sheet Pull'!S249</f>
        <v>0</v>
      </c>
      <c r="R247" s="55">
        <f>'Upload Sheet Pull'!T249</f>
        <v>0</v>
      </c>
      <c r="S247" s="55">
        <f>'Upload Sheet Pull'!U249</f>
        <v>0</v>
      </c>
      <c r="T247" s="55">
        <f t="shared" si="4"/>
        <v>0</v>
      </c>
    </row>
    <row r="248" spans="1:20" x14ac:dyDescent="0.2">
      <c r="A248" s="46" t="str">
        <f>'Upload Sheet Pull'!A250</f>
        <v>Budget</v>
      </c>
      <c r="B248" s="46" t="str">
        <f>'Upload Sheet Pull'!B250</f>
        <v>7010-000000</v>
      </c>
      <c r="C248" s="46">
        <f>'Upload Sheet Pull'!C250</f>
        <v>704</v>
      </c>
      <c r="D248" s="46" t="str">
        <f>'Upload Sheet Pull'!D250</f>
        <v>035</v>
      </c>
      <c r="F248" s="46" t="str">
        <f>IF('Upload Sheet Pull'!E250="","",'Upload Sheet Pull'!E250)</f>
        <v/>
      </c>
      <c r="H248" s="55">
        <f>'Upload Sheet Pull'!J250</f>
        <v>0</v>
      </c>
      <c r="I248" s="55">
        <f>'Upload Sheet Pull'!K250</f>
        <v>0</v>
      </c>
      <c r="J248" s="55">
        <f>'Upload Sheet Pull'!L250</f>
        <v>0</v>
      </c>
      <c r="K248" s="55">
        <f>'Upload Sheet Pull'!M250</f>
        <v>320</v>
      </c>
      <c r="L248" s="55">
        <f>'Upload Sheet Pull'!N250</f>
        <v>0</v>
      </c>
      <c r="M248" s="55">
        <f>'Upload Sheet Pull'!O250</f>
        <v>0</v>
      </c>
      <c r="N248" s="55">
        <f>'Upload Sheet Pull'!P250</f>
        <v>0</v>
      </c>
      <c r="O248" s="55">
        <f>'Upload Sheet Pull'!Q250</f>
        <v>0</v>
      </c>
      <c r="P248" s="55">
        <f>'Upload Sheet Pull'!R250</f>
        <v>380</v>
      </c>
      <c r="Q248" s="55">
        <f>'Upload Sheet Pull'!S250</f>
        <v>0</v>
      </c>
      <c r="R248" s="55">
        <f>'Upload Sheet Pull'!T250</f>
        <v>0</v>
      </c>
      <c r="S248" s="55">
        <f>'Upload Sheet Pull'!U250</f>
        <v>0</v>
      </c>
      <c r="T248" s="55">
        <f t="shared" si="4"/>
        <v>700</v>
      </c>
    </row>
    <row r="249" spans="1:20" x14ac:dyDescent="0.2">
      <c r="A249" s="46" t="str">
        <f>'Upload Sheet Pull'!A251</f>
        <v>Budget</v>
      </c>
      <c r="B249" s="46" t="str">
        <f>'Upload Sheet Pull'!B251</f>
        <v/>
      </c>
      <c r="C249" s="46">
        <f>'Upload Sheet Pull'!C251</f>
        <v>704</v>
      </c>
      <c r="D249" s="46" t="str">
        <f>'Upload Sheet Pull'!D251</f>
        <v>035</v>
      </c>
      <c r="F249" s="46" t="str">
        <f>IF('Upload Sheet Pull'!E251="","",'Upload Sheet Pull'!E251)</f>
        <v/>
      </c>
      <c r="H249" s="55">
        <f>'Upload Sheet Pull'!J251</f>
        <v>0</v>
      </c>
      <c r="I249" s="55">
        <f>'Upload Sheet Pull'!K251</f>
        <v>0</v>
      </c>
      <c r="J249" s="55">
        <f>'Upload Sheet Pull'!L251</f>
        <v>0</v>
      </c>
      <c r="K249" s="55">
        <f>'Upload Sheet Pull'!M251</f>
        <v>0</v>
      </c>
      <c r="L249" s="55">
        <f>'Upload Sheet Pull'!N251</f>
        <v>0</v>
      </c>
      <c r="M249" s="55">
        <f>'Upload Sheet Pull'!O251</f>
        <v>0</v>
      </c>
      <c r="N249" s="55">
        <f>'Upload Sheet Pull'!P251</f>
        <v>0</v>
      </c>
      <c r="O249" s="55">
        <f>'Upload Sheet Pull'!Q251</f>
        <v>0</v>
      </c>
      <c r="P249" s="55">
        <f>'Upload Sheet Pull'!R251</f>
        <v>0</v>
      </c>
      <c r="Q249" s="55">
        <f>'Upload Sheet Pull'!S251</f>
        <v>0</v>
      </c>
      <c r="R249" s="55">
        <f>'Upload Sheet Pull'!T251</f>
        <v>0</v>
      </c>
      <c r="S249" s="55">
        <f>'Upload Sheet Pull'!U251</f>
        <v>0</v>
      </c>
      <c r="T249" s="55">
        <f t="shared" si="4"/>
        <v>0</v>
      </c>
    </row>
    <row r="250" spans="1:20" x14ac:dyDescent="0.2">
      <c r="A250" s="46" t="str">
        <f>'Upload Sheet Pull'!A252</f>
        <v>Budget</v>
      </c>
      <c r="B250" s="46" t="str">
        <f>'Upload Sheet Pull'!B252</f>
        <v/>
      </c>
      <c r="C250" s="46">
        <f>'Upload Sheet Pull'!C252</f>
        <v>704</v>
      </c>
      <c r="D250" s="46" t="str">
        <f>'Upload Sheet Pull'!D252</f>
        <v>035</v>
      </c>
      <c r="F250" s="46" t="str">
        <f>IF('Upload Sheet Pull'!E252="","",'Upload Sheet Pull'!E252)</f>
        <v/>
      </c>
      <c r="H250" s="55">
        <f>'Upload Sheet Pull'!J252</f>
        <v>0</v>
      </c>
      <c r="I250" s="55">
        <f>'Upload Sheet Pull'!K252</f>
        <v>0</v>
      </c>
      <c r="J250" s="55">
        <f>'Upload Sheet Pull'!L252</f>
        <v>0</v>
      </c>
      <c r="K250" s="55">
        <f>'Upload Sheet Pull'!M252</f>
        <v>0</v>
      </c>
      <c r="L250" s="55">
        <f>'Upload Sheet Pull'!N252</f>
        <v>0</v>
      </c>
      <c r="M250" s="55">
        <f>'Upload Sheet Pull'!O252</f>
        <v>0</v>
      </c>
      <c r="N250" s="55">
        <f>'Upload Sheet Pull'!P252</f>
        <v>0</v>
      </c>
      <c r="O250" s="55">
        <f>'Upload Sheet Pull'!Q252</f>
        <v>0</v>
      </c>
      <c r="P250" s="55">
        <f>'Upload Sheet Pull'!R252</f>
        <v>0</v>
      </c>
      <c r="Q250" s="55">
        <f>'Upload Sheet Pull'!S252</f>
        <v>0</v>
      </c>
      <c r="R250" s="55">
        <f>'Upload Sheet Pull'!T252</f>
        <v>0</v>
      </c>
      <c r="S250" s="55">
        <f>'Upload Sheet Pull'!U252</f>
        <v>0</v>
      </c>
      <c r="T250" s="55">
        <f t="shared" si="4"/>
        <v>0</v>
      </c>
    </row>
    <row r="251" spans="1:20" x14ac:dyDescent="0.2">
      <c r="A251" s="46" t="str">
        <f>'Upload Sheet Pull'!A253</f>
        <v>Budget</v>
      </c>
      <c r="B251" s="46" t="str">
        <f>'Upload Sheet Pull'!B253</f>
        <v/>
      </c>
      <c r="C251" s="46">
        <f>'Upload Sheet Pull'!C253</f>
        <v>704</v>
      </c>
      <c r="D251" s="46" t="str">
        <f>'Upload Sheet Pull'!D253</f>
        <v>035</v>
      </c>
      <c r="F251" s="46" t="str">
        <f>IF('Upload Sheet Pull'!E253="","",'Upload Sheet Pull'!E253)</f>
        <v/>
      </c>
      <c r="H251" s="55">
        <f>'Upload Sheet Pull'!J253</f>
        <v>0</v>
      </c>
      <c r="I251" s="55">
        <f>'Upload Sheet Pull'!K253</f>
        <v>0</v>
      </c>
      <c r="J251" s="55">
        <f>'Upload Sheet Pull'!L253</f>
        <v>0</v>
      </c>
      <c r="K251" s="55">
        <f>'Upload Sheet Pull'!M253</f>
        <v>0</v>
      </c>
      <c r="L251" s="55">
        <f>'Upload Sheet Pull'!N253</f>
        <v>0</v>
      </c>
      <c r="M251" s="55">
        <f>'Upload Sheet Pull'!O253</f>
        <v>0</v>
      </c>
      <c r="N251" s="55">
        <f>'Upload Sheet Pull'!P253</f>
        <v>0</v>
      </c>
      <c r="O251" s="55">
        <f>'Upload Sheet Pull'!Q253</f>
        <v>0</v>
      </c>
      <c r="P251" s="55">
        <f>'Upload Sheet Pull'!R253</f>
        <v>0</v>
      </c>
      <c r="Q251" s="55">
        <f>'Upload Sheet Pull'!S253</f>
        <v>0</v>
      </c>
      <c r="R251" s="55">
        <f>'Upload Sheet Pull'!T253</f>
        <v>0</v>
      </c>
      <c r="S251" s="55">
        <f>'Upload Sheet Pull'!U253</f>
        <v>0</v>
      </c>
      <c r="T251" s="55">
        <f t="shared" si="4"/>
        <v>0</v>
      </c>
    </row>
    <row r="252" spans="1:20" x14ac:dyDescent="0.2">
      <c r="A252" s="46" t="str">
        <f>'Upload Sheet Pull'!A254</f>
        <v>Budget</v>
      </c>
      <c r="B252" s="46" t="str">
        <f>'Upload Sheet Pull'!B254</f>
        <v/>
      </c>
      <c r="C252" s="46">
        <f>'Upload Sheet Pull'!C254</f>
        <v>704</v>
      </c>
      <c r="D252" s="46" t="str">
        <f>'Upload Sheet Pull'!D254</f>
        <v>035</v>
      </c>
      <c r="F252" s="46" t="str">
        <f>IF('Upload Sheet Pull'!E254="","",'Upload Sheet Pull'!E254)</f>
        <v/>
      </c>
      <c r="H252" s="55">
        <f>'Upload Sheet Pull'!J254</f>
        <v>0</v>
      </c>
      <c r="I252" s="55">
        <f>'Upload Sheet Pull'!K254</f>
        <v>0</v>
      </c>
      <c r="J252" s="55">
        <f>'Upload Sheet Pull'!L254</f>
        <v>0</v>
      </c>
      <c r="K252" s="55">
        <f>'Upload Sheet Pull'!M254</f>
        <v>0</v>
      </c>
      <c r="L252" s="55">
        <f>'Upload Sheet Pull'!N254</f>
        <v>0</v>
      </c>
      <c r="M252" s="55">
        <f>'Upload Sheet Pull'!O254</f>
        <v>0</v>
      </c>
      <c r="N252" s="55">
        <f>'Upload Sheet Pull'!P254</f>
        <v>0</v>
      </c>
      <c r="O252" s="55">
        <f>'Upload Sheet Pull'!Q254</f>
        <v>0</v>
      </c>
      <c r="P252" s="55">
        <f>'Upload Sheet Pull'!R254</f>
        <v>0</v>
      </c>
      <c r="Q252" s="55">
        <f>'Upload Sheet Pull'!S254</f>
        <v>0</v>
      </c>
      <c r="R252" s="55">
        <f>'Upload Sheet Pull'!T254</f>
        <v>0</v>
      </c>
      <c r="S252" s="55">
        <f>'Upload Sheet Pull'!U254</f>
        <v>0</v>
      </c>
      <c r="T252" s="55">
        <f t="shared" si="4"/>
        <v>0</v>
      </c>
    </row>
    <row r="253" spans="1:20" x14ac:dyDescent="0.2">
      <c r="A253" s="46" t="str">
        <f>'Upload Sheet Pull'!A255</f>
        <v>Budget</v>
      </c>
      <c r="B253" s="46" t="str">
        <f>'Upload Sheet Pull'!B255</f>
        <v>7004-000000</v>
      </c>
      <c r="C253" s="46">
        <f>'Upload Sheet Pull'!C255</f>
        <v>706</v>
      </c>
      <c r="D253" s="46" t="str">
        <f>'Upload Sheet Pull'!D255</f>
        <v>035</v>
      </c>
      <c r="F253" s="46" t="str">
        <f>IF('Upload Sheet Pull'!E255="","",'Upload Sheet Pull'!E255)</f>
        <v/>
      </c>
      <c r="H253" s="55">
        <f>'Upload Sheet Pull'!J255</f>
        <v>0</v>
      </c>
      <c r="I253" s="55">
        <f>'Upload Sheet Pull'!K255</f>
        <v>0</v>
      </c>
      <c r="J253" s="55">
        <f>'Upload Sheet Pull'!L255</f>
        <v>0</v>
      </c>
      <c r="K253" s="55">
        <f>'Upload Sheet Pull'!M255</f>
        <v>100</v>
      </c>
      <c r="L253" s="55">
        <f>'Upload Sheet Pull'!N255</f>
        <v>0</v>
      </c>
      <c r="M253" s="55">
        <f>'Upload Sheet Pull'!O255</f>
        <v>0</v>
      </c>
      <c r="N253" s="55">
        <f>'Upload Sheet Pull'!P255</f>
        <v>0</v>
      </c>
      <c r="O253" s="55">
        <f>'Upload Sheet Pull'!Q255</f>
        <v>0</v>
      </c>
      <c r="P253" s="55">
        <f>'Upload Sheet Pull'!R255</f>
        <v>0</v>
      </c>
      <c r="Q253" s="55">
        <f>'Upload Sheet Pull'!S255</f>
        <v>0</v>
      </c>
      <c r="R253" s="55">
        <f>'Upload Sheet Pull'!T255</f>
        <v>0</v>
      </c>
      <c r="S253" s="55">
        <f>'Upload Sheet Pull'!U255</f>
        <v>0</v>
      </c>
      <c r="T253" s="55">
        <f t="shared" si="4"/>
        <v>100</v>
      </c>
    </row>
    <row r="254" spans="1:20" x14ac:dyDescent="0.2">
      <c r="A254" s="46" t="str">
        <f>'Upload Sheet Pull'!A256</f>
        <v>Budget</v>
      </c>
      <c r="B254" s="46" t="str">
        <f>'Upload Sheet Pull'!B256</f>
        <v>7006-000000</v>
      </c>
      <c r="C254" s="46">
        <f>'Upload Sheet Pull'!C256</f>
        <v>706</v>
      </c>
      <c r="D254" s="46" t="str">
        <f>'Upload Sheet Pull'!D256</f>
        <v>035</v>
      </c>
      <c r="F254" s="46" t="str">
        <f>IF('Upload Sheet Pull'!E256="","",'Upload Sheet Pull'!E256)</f>
        <v/>
      </c>
      <c r="H254" s="55">
        <f>'Upload Sheet Pull'!J256</f>
        <v>0</v>
      </c>
      <c r="I254" s="55">
        <f>'Upload Sheet Pull'!K256</f>
        <v>0</v>
      </c>
      <c r="J254" s="55">
        <f>'Upload Sheet Pull'!L256</f>
        <v>0</v>
      </c>
      <c r="K254" s="55">
        <f>'Upload Sheet Pull'!M256</f>
        <v>0</v>
      </c>
      <c r="L254" s="55">
        <f>'Upload Sheet Pull'!N256</f>
        <v>0</v>
      </c>
      <c r="M254" s="55">
        <f>'Upload Sheet Pull'!O256</f>
        <v>0</v>
      </c>
      <c r="N254" s="55">
        <f>'Upload Sheet Pull'!P256</f>
        <v>0</v>
      </c>
      <c r="O254" s="55">
        <f>'Upload Sheet Pull'!Q256</f>
        <v>0</v>
      </c>
      <c r="P254" s="55">
        <f>'Upload Sheet Pull'!R256</f>
        <v>0</v>
      </c>
      <c r="Q254" s="55">
        <f>'Upload Sheet Pull'!S256</f>
        <v>0</v>
      </c>
      <c r="R254" s="55">
        <f>'Upload Sheet Pull'!T256</f>
        <v>0</v>
      </c>
      <c r="S254" s="55">
        <f>'Upload Sheet Pull'!U256</f>
        <v>0</v>
      </c>
      <c r="T254" s="55">
        <f t="shared" si="4"/>
        <v>0</v>
      </c>
    </row>
    <row r="255" spans="1:20" x14ac:dyDescent="0.2">
      <c r="A255" s="46" t="str">
        <f>'Upload Sheet Pull'!A257</f>
        <v>Budget</v>
      </c>
      <c r="B255" s="46" t="str">
        <f>'Upload Sheet Pull'!B257</f>
        <v>7010-000000</v>
      </c>
      <c r="C255" s="46">
        <f>'Upload Sheet Pull'!C257</f>
        <v>706</v>
      </c>
      <c r="D255" s="46" t="str">
        <f>'Upload Sheet Pull'!D257</f>
        <v>035</v>
      </c>
      <c r="F255" s="46" t="str">
        <f>IF('Upload Sheet Pull'!E257="","",'Upload Sheet Pull'!E257)</f>
        <v/>
      </c>
      <c r="H255" s="55">
        <f>'Upload Sheet Pull'!J257</f>
        <v>0</v>
      </c>
      <c r="I255" s="55">
        <f>'Upload Sheet Pull'!K257</f>
        <v>0</v>
      </c>
      <c r="J255" s="55">
        <f>'Upload Sheet Pull'!L257</f>
        <v>0</v>
      </c>
      <c r="K255" s="55">
        <f>'Upload Sheet Pull'!M257</f>
        <v>250</v>
      </c>
      <c r="L255" s="55">
        <f>'Upload Sheet Pull'!N257</f>
        <v>0</v>
      </c>
      <c r="M255" s="55">
        <f>'Upload Sheet Pull'!O257</f>
        <v>0</v>
      </c>
      <c r="N255" s="55">
        <f>'Upload Sheet Pull'!P257</f>
        <v>0</v>
      </c>
      <c r="O255" s="55">
        <f>'Upload Sheet Pull'!Q257</f>
        <v>0</v>
      </c>
      <c r="P255" s="55">
        <f>'Upload Sheet Pull'!R257</f>
        <v>0</v>
      </c>
      <c r="Q255" s="55">
        <f>'Upload Sheet Pull'!S257</f>
        <v>0</v>
      </c>
      <c r="R255" s="55">
        <f>'Upload Sheet Pull'!T257</f>
        <v>0</v>
      </c>
      <c r="S255" s="55">
        <f>'Upload Sheet Pull'!U257</f>
        <v>0</v>
      </c>
      <c r="T255" s="55">
        <f t="shared" ref="T255:T316" si="5">SUM(H255:S255)</f>
        <v>250</v>
      </c>
    </row>
    <row r="256" spans="1:20" x14ac:dyDescent="0.2">
      <c r="A256" s="46" t="str">
        <f>'Upload Sheet Pull'!A258</f>
        <v>Budget</v>
      </c>
      <c r="B256" s="46" t="str">
        <f>'Upload Sheet Pull'!B258</f>
        <v>7082-000000</v>
      </c>
      <c r="C256" s="46">
        <f>'Upload Sheet Pull'!C258</f>
        <v>706</v>
      </c>
      <c r="D256" s="46" t="str">
        <f>'Upload Sheet Pull'!D258</f>
        <v>035</v>
      </c>
      <c r="F256" s="46" t="str">
        <f>IF('Upload Sheet Pull'!E258="","",'Upload Sheet Pull'!E258)</f>
        <v/>
      </c>
      <c r="H256" s="55">
        <f>'Upload Sheet Pull'!J258</f>
        <v>0</v>
      </c>
      <c r="I256" s="55">
        <f>'Upload Sheet Pull'!K258</f>
        <v>0</v>
      </c>
      <c r="J256" s="55">
        <f>'Upload Sheet Pull'!L258</f>
        <v>0</v>
      </c>
      <c r="K256" s="55">
        <f>'Upload Sheet Pull'!M258</f>
        <v>0</v>
      </c>
      <c r="L256" s="55">
        <f>'Upload Sheet Pull'!N258</f>
        <v>0</v>
      </c>
      <c r="M256" s="55">
        <f>'Upload Sheet Pull'!O258</f>
        <v>0</v>
      </c>
      <c r="N256" s="55">
        <f>'Upload Sheet Pull'!P258</f>
        <v>0</v>
      </c>
      <c r="O256" s="55">
        <f>'Upload Sheet Pull'!Q258</f>
        <v>0</v>
      </c>
      <c r="P256" s="55">
        <f>'Upload Sheet Pull'!R258</f>
        <v>0</v>
      </c>
      <c r="Q256" s="55">
        <f>'Upload Sheet Pull'!S258</f>
        <v>250</v>
      </c>
      <c r="R256" s="55">
        <f>'Upload Sheet Pull'!T258</f>
        <v>0</v>
      </c>
      <c r="S256" s="55">
        <f>'Upload Sheet Pull'!U258</f>
        <v>0</v>
      </c>
      <c r="T256" s="55">
        <f t="shared" si="5"/>
        <v>250</v>
      </c>
    </row>
    <row r="257" spans="1:20" x14ac:dyDescent="0.2">
      <c r="A257" s="46" t="str">
        <f>'Upload Sheet Pull'!A259</f>
        <v>Budget</v>
      </c>
      <c r="B257" s="46" t="str">
        <f>'Upload Sheet Pull'!B259</f>
        <v>7086-000000</v>
      </c>
      <c r="C257" s="46">
        <f>'Upload Sheet Pull'!C259</f>
        <v>706</v>
      </c>
      <c r="D257" s="46" t="str">
        <f>'Upload Sheet Pull'!D259</f>
        <v>035</v>
      </c>
      <c r="F257" s="46" t="str">
        <f>IF('Upload Sheet Pull'!E259="","",'Upload Sheet Pull'!E259)</f>
        <v/>
      </c>
      <c r="H257" s="55">
        <f>'Upload Sheet Pull'!J259</f>
        <v>0</v>
      </c>
      <c r="I257" s="55">
        <f>'Upload Sheet Pull'!K259</f>
        <v>0</v>
      </c>
      <c r="J257" s="55">
        <f>'Upload Sheet Pull'!L259</f>
        <v>0</v>
      </c>
      <c r="K257" s="55">
        <f>'Upload Sheet Pull'!M259</f>
        <v>0</v>
      </c>
      <c r="L257" s="55">
        <f>'Upload Sheet Pull'!N259</f>
        <v>0</v>
      </c>
      <c r="M257" s="55">
        <f>'Upload Sheet Pull'!O259</f>
        <v>0</v>
      </c>
      <c r="N257" s="55">
        <f>'Upload Sheet Pull'!P259</f>
        <v>0</v>
      </c>
      <c r="O257" s="55">
        <f>'Upload Sheet Pull'!Q259</f>
        <v>0</v>
      </c>
      <c r="P257" s="55">
        <f>'Upload Sheet Pull'!R259</f>
        <v>0</v>
      </c>
      <c r="Q257" s="55">
        <f>'Upload Sheet Pull'!S259</f>
        <v>0</v>
      </c>
      <c r="R257" s="55">
        <f>'Upload Sheet Pull'!T259</f>
        <v>0</v>
      </c>
      <c r="S257" s="55">
        <f>'Upload Sheet Pull'!U259</f>
        <v>0</v>
      </c>
      <c r="T257" s="55">
        <f t="shared" si="5"/>
        <v>0</v>
      </c>
    </row>
    <row r="258" spans="1:20" x14ac:dyDescent="0.2">
      <c r="A258" s="46" t="str">
        <f>'Upload Sheet Pull'!A260</f>
        <v>Budget</v>
      </c>
      <c r="B258" s="46" t="str">
        <f>'Upload Sheet Pull'!B260</f>
        <v/>
      </c>
      <c r="C258" s="46">
        <f>'Upload Sheet Pull'!C260</f>
        <v>706</v>
      </c>
      <c r="D258" s="46" t="str">
        <f>'Upload Sheet Pull'!D260</f>
        <v>035</v>
      </c>
      <c r="F258" s="46" t="str">
        <f>IF('Upload Sheet Pull'!E260="","",'Upload Sheet Pull'!E260)</f>
        <v/>
      </c>
      <c r="H258" s="55">
        <f>'Upload Sheet Pull'!J260</f>
        <v>0</v>
      </c>
      <c r="I258" s="55">
        <f>'Upload Sheet Pull'!K260</f>
        <v>0</v>
      </c>
      <c r="J258" s="55">
        <f>'Upload Sheet Pull'!L260</f>
        <v>0</v>
      </c>
      <c r="K258" s="55">
        <f>'Upload Sheet Pull'!M260</f>
        <v>0</v>
      </c>
      <c r="L258" s="55">
        <f>'Upload Sheet Pull'!N260</f>
        <v>0</v>
      </c>
      <c r="M258" s="55">
        <f>'Upload Sheet Pull'!O260</f>
        <v>0</v>
      </c>
      <c r="N258" s="55">
        <f>'Upload Sheet Pull'!P260</f>
        <v>0</v>
      </c>
      <c r="O258" s="55">
        <f>'Upload Sheet Pull'!Q260</f>
        <v>0</v>
      </c>
      <c r="P258" s="55">
        <f>'Upload Sheet Pull'!R260</f>
        <v>0</v>
      </c>
      <c r="Q258" s="55">
        <f>'Upload Sheet Pull'!S260</f>
        <v>0</v>
      </c>
      <c r="R258" s="55">
        <f>'Upload Sheet Pull'!T260</f>
        <v>0</v>
      </c>
      <c r="S258" s="55">
        <f>'Upload Sheet Pull'!U260</f>
        <v>0</v>
      </c>
      <c r="T258" s="55">
        <f t="shared" si="5"/>
        <v>0</v>
      </c>
    </row>
    <row r="259" spans="1:20" x14ac:dyDescent="0.2">
      <c r="A259" s="46" t="str">
        <f>'Upload Sheet Pull'!A261</f>
        <v>Budget</v>
      </c>
      <c r="B259" s="46" t="str">
        <f>'Upload Sheet Pull'!B261</f>
        <v/>
      </c>
      <c r="C259" s="46">
        <f>'Upload Sheet Pull'!C261</f>
        <v>706</v>
      </c>
      <c r="D259" s="46" t="str">
        <f>'Upload Sheet Pull'!D261</f>
        <v>035</v>
      </c>
      <c r="F259" s="46" t="str">
        <f>IF('Upload Sheet Pull'!E261="","",'Upload Sheet Pull'!E261)</f>
        <v/>
      </c>
      <c r="H259" s="55">
        <f>'Upload Sheet Pull'!J261</f>
        <v>0</v>
      </c>
      <c r="I259" s="55">
        <f>'Upload Sheet Pull'!K261</f>
        <v>0</v>
      </c>
      <c r="J259" s="55">
        <f>'Upload Sheet Pull'!L261</f>
        <v>0</v>
      </c>
      <c r="K259" s="55">
        <f>'Upload Sheet Pull'!M261</f>
        <v>0</v>
      </c>
      <c r="L259" s="55">
        <f>'Upload Sheet Pull'!N261</f>
        <v>0</v>
      </c>
      <c r="M259" s="55">
        <f>'Upload Sheet Pull'!O261</f>
        <v>0</v>
      </c>
      <c r="N259" s="55">
        <f>'Upload Sheet Pull'!P261</f>
        <v>0</v>
      </c>
      <c r="O259" s="55">
        <f>'Upload Sheet Pull'!Q261</f>
        <v>0</v>
      </c>
      <c r="P259" s="55">
        <f>'Upload Sheet Pull'!R261</f>
        <v>0</v>
      </c>
      <c r="Q259" s="55">
        <f>'Upload Sheet Pull'!S261</f>
        <v>0</v>
      </c>
      <c r="R259" s="55">
        <f>'Upload Sheet Pull'!T261</f>
        <v>0</v>
      </c>
      <c r="S259" s="55">
        <f>'Upload Sheet Pull'!U261</f>
        <v>0</v>
      </c>
      <c r="T259" s="55">
        <f t="shared" si="5"/>
        <v>0</v>
      </c>
    </row>
    <row r="260" spans="1:20" x14ac:dyDescent="0.2">
      <c r="A260" s="46" t="str">
        <f>'Upload Sheet Pull'!A262</f>
        <v>Budget</v>
      </c>
      <c r="B260" s="46" t="str">
        <f>'Upload Sheet Pull'!B262</f>
        <v/>
      </c>
      <c r="C260" s="46">
        <f>'Upload Sheet Pull'!C262</f>
        <v>706</v>
      </c>
      <c r="D260" s="46" t="str">
        <f>'Upload Sheet Pull'!D262</f>
        <v>035</v>
      </c>
      <c r="F260" s="46" t="str">
        <f>IF('Upload Sheet Pull'!E262="","",'Upload Sheet Pull'!E262)</f>
        <v/>
      </c>
      <c r="H260" s="55">
        <f>'Upload Sheet Pull'!J262</f>
        <v>0</v>
      </c>
      <c r="I260" s="55">
        <f>'Upload Sheet Pull'!K262</f>
        <v>0</v>
      </c>
      <c r="J260" s="55">
        <f>'Upload Sheet Pull'!L262</f>
        <v>0</v>
      </c>
      <c r="K260" s="55">
        <f>'Upload Sheet Pull'!M262</f>
        <v>0</v>
      </c>
      <c r="L260" s="55">
        <f>'Upload Sheet Pull'!N262</f>
        <v>0</v>
      </c>
      <c r="M260" s="55">
        <f>'Upload Sheet Pull'!O262</f>
        <v>0</v>
      </c>
      <c r="N260" s="55">
        <f>'Upload Sheet Pull'!P262</f>
        <v>0</v>
      </c>
      <c r="O260" s="55">
        <f>'Upload Sheet Pull'!Q262</f>
        <v>0</v>
      </c>
      <c r="P260" s="55">
        <f>'Upload Sheet Pull'!R262</f>
        <v>0</v>
      </c>
      <c r="Q260" s="55">
        <f>'Upload Sheet Pull'!S262</f>
        <v>0</v>
      </c>
      <c r="R260" s="55">
        <f>'Upload Sheet Pull'!T262</f>
        <v>0</v>
      </c>
      <c r="S260" s="55">
        <f>'Upload Sheet Pull'!U262</f>
        <v>0</v>
      </c>
      <c r="T260" s="55">
        <f t="shared" si="5"/>
        <v>0</v>
      </c>
    </row>
    <row r="261" spans="1:20" x14ac:dyDescent="0.2">
      <c r="A261" s="46" t="str">
        <f>'Upload Sheet Pull'!A263</f>
        <v>Budget</v>
      </c>
      <c r="B261" s="46" t="str">
        <f>'Upload Sheet Pull'!B263</f>
        <v/>
      </c>
      <c r="C261" s="46">
        <f>'Upload Sheet Pull'!C263</f>
        <v>706</v>
      </c>
      <c r="D261" s="46" t="str">
        <f>'Upload Sheet Pull'!D263</f>
        <v>035</v>
      </c>
      <c r="F261" s="46" t="str">
        <f>IF('Upload Sheet Pull'!E263="","",'Upload Sheet Pull'!E263)</f>
        <v/>
      </c>
      <c r="H261" s="55">
        <f>'Upload Sheet Pull'!J263</f>
        <v>0</v>
      </c>
      <c r="I261" s="55">
        <f>'Upload Sheet Pull'!K263</f>
        <v>0</v>
      </c>
      <c r="J261" s="55">
        <f>'Upload Sheet Pull'!L263</f>
        <v>0</v>
      </c>
      <c r="K261" s="55">
        <f>'Upload Sheet Pull'!M263</f>
        <v>0</v>
      </c>
      <c r="L261" s="55">
        <f>'Upload Sheet Pull'!N263</f>
        <v>0</v>
      </c>
      <c r="M261" s="55">
        <f>'Upload Sheet Pull'!O263</f>
        <v>0</v>
      </c>
      <c r="N261" s="55">
        <f>'Upload Sheet Pull'!P263</f>
        <v>0</v>
      </c>
      <c r="O261" s="55">
        <f>'Upload Sheet Pull'!Q263</f>
        <v>0</v>
      </c>
      <c r="P261" s="55">
        <f>'Upload Sheet Pull'!R263</f>
        <v>0</v>
      </c>
      <c r="Q261" s="55">
        <f>'Upload Sheet Pull'!S263</f>
        <v>0</v>
      </c>
      <c r="R261" s="55">
        <f>'Upload Sheet Pull'!T263</f>
        <v>0</v>
      </c>
      <c r="S261" s="55">
        <f>'Upload Sheet Pull'!U263</f>
        <v>0</v>
      </c>
      <c r="T261" s="55">
        <f t="shared" si="5"/>
        <v>0</v>
      </c>
    </row>
    <row r="262" spans="1:20" x14ac:dyDescent="0.2">
      <c r="A262" s="46" t="str">
        <f>'Upload Sheet Pull'!A264</f>
        <v>Budget</v>
      </c>
      <c r="B262" s="46" t="str">
        <f>'Upload Sheet Pull'!B264</f>
        <v>7004-000000</v>
      </c>
      <c r="C262" s="46">
        <f>'Upload Sheet Pull'!C264</f>
        <v>705</v>
      </c>
      <c r="D262" s="46" t="str">
        <f>'Upload Sheet Pull'!D264</f>
        <v>035</v>
      </c>
      <c r="F262" s="46" t="str">
        <f>IF('Upload Sheet Pull'!E264="","",'Upload Sheet Pull'!E264)</f>
        <v/>
      </c>
      <c r="H262" s="55">
        <f>'Upload Sheet Pull'!J264</f>
        <v>0</v>
      </c>
      <c r="I262" s="55">
        <f>'Upload Sheet Pull'!K264</f>
        <v>0</v>
      </c>
      <c r="J262" s="55">
        <f>'Upload Sheet Pull'!L264</f>
        <v>0</v>
      </c>
      <c r="K262" s="55">
        <f>'Upload Sheet Pull'!M264</f>
        <v>0</v>
      </c>
      <c r="L262" s="55">
        <f>'Upload Sheet Pull'!N264</f>
        <v>0</v>
      </c>
      <c r="M262" s="55">
        <f>'Upload Sheet Pull'!O264</f>
        <v>0</v>
      </c>
      <c r="N262" s="55">
        <f>'Upload Sheet Pull'!P264</f>
        <v>0</v>
      </c>
      <c r="O262" s="55">
        <f>'Upload Sheet Pull'!Q264</f>
        <v>0</v>
      </c>
      <c r="P262" s="55">
        <f>'Upload Sheet Pull'!R264</f>
        <v>0</v>
      </c>
      <c r="Q262" s="55">
        <f>'Upload Sheet Pull'!S264</f>
        <v>0</v>
      </c>
      <c r="R262" s="55">
        <f>'Upload Sheet Pull'!T264</f>
        <v>0</v>
      </c>
      <c r="S262" s="55">
        <f>'Upload Sheet Pull'!U264</f>
        <v>88</v>
      </c>
      <c r="T262" s="55">
        <f t="shared" si="5"/>
        <v>88</v>
      </c>
    </row>
    <row r="263" spans="1:20" x14ac:dyDescent="0.2">
      <c r="A263" s="46" t="str">
        <f>'Upload Sheet Pull'!A265</f>
        <v>Budget</v>
      </c>
      <c r="B263" s="46" t="str">
        <f>'Upload Sheet Pull'!B265</f>
        <v>7006-000000</v>
      </c>
      <c r="C263" s="46">
        <f>'Upload Sheet Pull'!C265</f>
        <v>705</v>
      </c>
      <c r="D263" s="46" t="str">
        <f>'Upload Sheet Pull'!D265</f>
        <v>035</v>
      </c>
      <c r="F263" s="46" t="str">
        <f>IF('Upload Sheet Pull'!E265="","",'Upload Sheet Pull'!E265)</f>
        <v/>
      </c>
      <c r="H263" s="55">
        <f>'Upload Sheet Pull'!J265</f>
        <v>0</v>
      </c>
      <c r="I263" s="55">
        <f>'Upload Sheet Pull'!K265</f>
        <v>0</v>
      </c>
      <c r="J263" s="55">
        <f>'Upload Sheet Pull'!L265</f>
        <v>0</v>
      </c>
      <c r="K263" s="55">
        <f>'Upload Sheet Pull'!M265</f>
        <v>0</v>
      </c>
      <c r="L263" s="55">
        <f>'Upload Sheet Pull'!N265</f>
        <v>0</v>
      </c>
      <c r="M263" s="55">
        <f>'Upload Sheet Pull'!O265</f>
        <v>0</v>
      </c>
      <c r="N263" s="55">
        <f>'Upload Sheet Pull'!P265</f>
        <v>0</v>
      </c>
      <c r="O263" s="55">
        <f>'Upload Sheet Pull'!Q265</f>
        <v>0</v>
      </c>
      <c r="P263" s="55">
        <f>'Upload Sheet Pull'!R265</f>
        <v>0</v>
      </c>
      <c r="Q263" s="55">
        <f>'Upload Sheet Pull'!S265</f>
        <v>0</v>
      </c>
      <c r="R263" s="55">
        <f>'Upload Sheet Pull'!T265</f>
        <v>0</v>
      </c>
      <c r="S263" s="55">
        <f>'Upload Sheet Pull'!U265</f>
        <v>0</v>
      </c>
      <c r="T263" s="55">
        <f t="shared" si="5"/>
        <v>0</v>
      </c>
    </row>
    <row r="264" spans="1:20" x14ac:dyDescent="0.2">
      <c r="A264" s="46" t="str">
        <f>'Upload Sheet Pull'!A266</f>
        <v>Budget</v>
      </c>
      <c r="B264" s="46" t="str">
        <f>'Upload Sheet Pull'!B266</f>
        <v>7010-000000</v>
      </c>
      <c r="C264" s="46">
        <f>'Upload Sheet Pull'!C266</f>
        <v>705</v>
      </c>
      <c r="D264" s="46" t="str">
        <f>'Upload Sheet Pull'!D266</f>
        <v>035</v>
      </c>
      <c r="F264" s="46" t="str">
        <f>IF('Upload Sheet Pull'!E266="","",'Upload Sheet Pull'!E266)</f>
        <v/>
      </c>
      <c r="H264" s="55">
        <f>'Upload Sheet Pull'!J266</f>
        <v>0</v>
      </c>
      <c r="I264" s="55">
        <f>'Upload Sheet Pull'!K266</f>
        <v>0</v>
      </c>
      <c r="J264" s="55">
        <f>'Upload Sheet Pull'!L266</f>
        <v>0</v>
      </c>
      <c r="K264" s="55">
        <f>'Upload Sheet Pull'!M266</f>
        <v>0</v>
      </c>
      <c r="L264" s="55">
        <f>'Upload Sheet Pull'!N266</f>
        <v>0</v>
      </c>
      <c r="M264" s="55">
        <f>'Upload Sheet Pull'!O266</f>
        <v>0</v>
      </c>
      <c r="N264" s="55">
        <f>'Upload Sheet Pull'!P266</f>
        <v>0</v>
      </c>
      <c r="O264" s="55">
        <f>'Upload Sheet Pull'!Q266</f>
        <v>0</v>
      </c>
      <c r="P264" s="55">
        <f>'Upload Sheet Pull'!R266</f>
        <v>0</v>
      </c>
      <c r="Q264" s="55">
        <f>'Upload Sheet Pull'!S266</f>
        <v>0</v>
      </c>
      <c r="R264" s="55">
        <f>'Upload Sheet Pull'!T266</f>
        <v>0</v>
      </c>
      <c r="S264" s="55">
        <f>'Upload Sheet Pull'!U266</f>
        <v>0</v>
      </c>
      <c r="T264" s="55">
        <f t="shared" si="5"/>
        <v>0</v>
      </c>
    </row>
    <row r="265" spans="1:20" x14ac:dyDescent="0.2">
      <c r="A265" s="46" t="str">
        <f>'Upload Sheet Pull'!A267</f>
        <v>Budget</v>
      </c>
      <c r="B265" s="46" t="str">
        <f>'Upload Sheet Pull'!B267</f>
        <v>7082-000000</v>
      </c>
      <c r="C265" s="46">
        <f>'Upload Sheet Pull'!C267</f>
        <v>705</v>
      </c>
      <c r="D265" s="46" t="str">
        <f>'Upload Sheet Pull'!D267</f>
        <v>035</v>
      </c>
      <c r="F265" s="46" t="str">
        <f>IF('Upload Sheet Pull'!E267="","",'Upload Sheet Pull'!E267)</f>
        <v/>
      </c>
      <c r="H265" s="55">
        <f>'Upload Sheet Pull'!J267</f>
        <v>0</v>
      </c>
      <c r="I265" s="55">
        <f>'Upload Sheet Pull'!K267</f>
        <v>0</v>
      </c>
      <c r="J265" s="55">
        <f>'Upload Sheet Pull'!L267</f>
        <v>0</v>
      </c>
      <c r="K265" s="55">
        <f>'Upload Sheet Pull'!M267</f>
        <v>0</v>
      </c>
      <c r="L265" s="55">
        <f>'Upload Sheet Pull'!N267</f>
        <v>0</v>
      </c>
      <c r="M265" s="55">
        <f>'Upload Sheet Pull'!O267</f>
        <v>0</v>
      </c>
      <c r="N265" s="55">
        <f>'Upload Sheet Pull'!P267</f>
        <v>0</v>
      </c>
      <c r="O265" s="55">
        <f>'Upload Sheet Pull'!Q267</f>
        <v>0</v>
      </c>
      <c r="P265" s="55">
        <f>'Upload Sheet Pull'!R267</f>
        <v>0</v>
      </c>
      <c r="Q265" s="55">
        <f>'Upload Sheet Pull'!S267</f>
        <v>0</v>
      </c>
      <c r="R265" s="55">
        <f>'Upload Sheet Pull'!T267</f>
        <v>0</v>
      </c>
      <c r="S265" s="55">
        <f>'Upload Sheet Pull'!U267</f>
        <v>0</v>
      </c>
      <c r="T265" s="55">
        <f t="shared" si="5"/>
        <v>0</v>
      </c>
    </row>
    <row r="266" spans="1:20" x14ac:dyDescent="0.2">
      <c r="A266" s="46" t="str">
        <f>'Upload Sheet Pull'!A268</f>
        <v>Budget</v>
      </c>
      <c r="B266" s="46" t="str">
        <f>'Upload Sheet Pull'!B268</f>
        <v>7086-000000</v>
      </c>
      <c r="C266" s="46">
        <f>'Upload Sheet Pull'!C268</f>
        <v>705</v>
      </c>
      <c r="D266" s="46" t="str">
        <f>'Upload Sheet Pull'!D268</f>
        <v>035</v>
      </c>
      <c r="F266" s="46" t="str">
        <f>IF('Upload Sheet Pull'!E268="","",'Upload Sheet Pull'!E268)</f>
        <v/>
      </c>
      <c r="H266" s="55">
        <f>'Upload Sheet Pull'!J268</f>
        <v>0</v>
      </c>
      <c r="I266" s="55">
        <f>'Upload Sheet Pull'!K268</f>
        <v>0</v>
      </c>
      <c r="J266" s="55">
        <f>'Upload Sheet Pull'!L268</f>
        <v>0</v>
      </c>
      <c r="K266" s="55">
        <f>'Upload Sheet Pull'!M268</f>
        <v>0</v>
      </c>
      <c r="L266" s="55">
        <f>'Upload Sheet Pull'!N268</f>
        <v>0</v>
      </c>
      <c r="M266" s="55">
        <f>'Upload Sheet Pull'!O268</f>
        <v>0</v>
      </c>
      <c r="N266" s="55">
        <f>'Upload Sheet Pull'!P268</f>
        <v>0</v>
      </c>
      <c r="O266" s="55">
        <f>'Upload Sheet Pull'!Q268</f>
        <v>0</v>
      </c>
      <c r="P266" s="55">
        <f>'Upload Sheet Pull'!R268</f>
        <v>0</v>
      </c>
      <c r="Q266" s="55">
        <f>'Upload Sheet Pull'!S268</f>
        <v>25</v>
      </c>
      <c r="R266" s="55">
        <f>'Upload Sheet Pull'!T268</f>
        <v>0</v>
      </c>
      <c r="S266" s="55">
        <f>'Upload Sheet Pull'!U268</f>
        <v>0</v>
      </c>
      <c r="T266" s="55">
        <f t="shared" si="5"/>
        <v>25</v>
      </c>
    </row>
    <row r="267" spans="1:20" x14ac:dyDescent="0.2">
      <c r="A267" s="46" t="str">
        <f>'Upload Sheet Pull'!A269</f>
        <v>Budget</v>
      </c>
      <c r="B267" s="46" t="str">
        <f>'Upload Sheet Pull'!B269</f>
        <v/>
      </c>
      <c r="C267" s="46">
        <f>'Upload Sheet Pull'!C269</f>
        <v>705</v>
      </c>
      <c r="D267" s="46" t="str">
        <f>'Upload Sheet Pull'!D269</f>
        <v>035</v>
      </c>
      <c r="F267" s="46" t="str">
        <f>IF('Upload Sheet Pull'!E269="","",'Upload Sheet Pull'!E269)</f>
        <v/>
      </c>
      <c r="H267" s="55">
        <f>'Upload Sheet Pull'!J269</f>
        <v>0</v>
      </c>
      <c r="I267" s="55">
        <f>'Upload Sheet Pull'!K269</f>
        <v>0</v>
      </c>
      <c r="J267" s="55">
        <f>'Upload Sheet Pull'!L269</f>
        <v>0</v>
      </c>
      <c r="K267" s="55">
        <f>'Upload Sheet Pull'!M269</f>
        <v>0</v>
      </c>
      <c r="L267" s="55">
        <f>'Upload Sheet Pull'!N269</f>
        <v>0</v>
      </c>
      <c r="M267" s="55">
        <f>'Upload Sheet Pull'!O269</f>
        <v>0</v>
      </c>
      <c r="N267" s="55">
        <f>'Upload Sheet Pull'!P269</f>
        <v>0</v>
      </c>
      <c r="O267" s="55">
        <f>'Upload Sheet Pull'!Q269</f>
        <v>0</v>
      </c>
      <c r="P267" s="55">
        <f>'Upload Sheet Pull'!R269</f>
        <v>0</v>
      </c>
      <c r="Q267" s="55">
        <f>'Upload Sheet Pull'!S269</f>
        <v>0</v>
      </c>
      <c r="R267" s="55">
        <f>'Upload Sheet Pull'!T269</f>
        <v>0</v>
      </c>
      <c r="S267" s="55">
        <f>'Upload Sheet Pull'!U269</f>
        <v>0</v>
      </c>
      <c r="T267" s="55">
        <f t="shared" si="5"/>
        <v>0</v>
      </c>
    </row>
    <row r="268" spans="1:20" x14ac:dyDescent="0.2">
      <c r="A268" s="46" t="str">
        <f>'Upload Sheet Pull'!A270</f>
        <v>Budget</v>
      </c>
      <c r="B268" s="46" t="str">
        <f>'Upload Sheet Pull'!B270</f>
        <v/>
      </c>
      <c r="C268" s="46">
        <f>'Upload Sheet Pull'!C270</f>
        <v>705</v>
      </c>
      <c r="D268" s="46" t="str">
        <f>'Upload Sheet Pull'!D270</f>
        <v>035</v>
      </c>
      <c r="F268" s="46" t="str">
        <f>IF('Upload Sheet Pull'!E270="","",'Upload Sheet Pull'!E270)</f>
        <v/>
      </c>
      <c r="H268" s="55">
        <f>'Upload Sheet Pull'!J270</f>
        <v>0</v>
      </c>
      <c r="I268" s="55">
        <f>'Upload Sheet Pull'!K270</f>
        <v>0</v>
      </c>
      <c r="J268" s="55">
        <f>'Upload Sheet Pull'!L270</f>
        <v>0</v>
      </c>
      <c r="K268" s="55">
        <f>'Upload Sheet Pull'!M270</f>
        <v>0</v>
      </c>
      <c r="L268" s="55">
        <f>'Upload Sheet Pull'!N270</f>
        <v>0</v>
      </c>
      <c r="M268" s="55">
        <f>'Upload Sheet Pull'!O270</f>
        <v>0</v>
      </c>
      <c r="N268" s="55">
        <f>'Upload Sheet Pull'!P270</f>
        <v>0</v>
      </c>
      <c r="O268" s="55">
        <f>'Upload Sheet Pull'!Q270</f>
        <v>0</v>
      </c>
      <c r="P268" s="55">
        <f>'Upload Sheet Pull'!R270</f>
        <v>0</v>
      </c>
      <c r="Q268" s="55">
        <f>'Upload Sheet Pull'!S270</f>
        <v>0</v>
      </c>
      <c r="R268" s="55">
        <f>'Upload Sheet Pull'!T270</f>
        <v>0</v>
      </c>
      <c r="S268" s="55">
        <f>'Upload Sheet Pull'!U270</f>
        <v>0</v>
      </c>
      <c r="T268" s="55">
        <f t="shared" si="5"/>
        <v>0</v>
      </c>
    </row>
    <row r="269" spans="1:20" x14ac:dyDescent="0.2">
      <c r="A269" s="46" t="str">
        <f>'Upload Sheet Pull'!A271</f>
        <v>Budget</v>
      </c>
      <c r="B269" s="46" t="str">
        <f>'Upload Sheet Pull'!B271</f>
        <v/>
      </c>
      <c r="C269" s="46">
        <f>'Upload Sheet Pull'!C271</f>
        <v>705</v>
      </c>
      <c r="D269" s="46" t="str">
        <f>'Upload Sheet Pull'!D271</f>
        <v>035</v>
      </c>
      <c r="F269" s="46" t="str">
        <f>IF('Upload Sheet Pull'!E271="","",'Upload Sheet Pull'!E271)</f>
        <v/>
      </c>
      <c r="H269" s="55">
        <f>'Upload Sheet Pull'!J271</f>
        <v>0</v>
      </c>
      <c r="I269" s="55">
        <f>'Upload Sheet Pull'!K271</f>
        <v>0</v>
      </c>
      <c r="J269" s="55">
        <f>'Upload Sheet Pull'!L271</f>
        <v>0</v>
      </c>
      <c r="K269" s="55">
        <f>'Upload Sheet Pull'!M271</f>
        <v>0</v>
      </c>
      <c r="L269" s="55">
        <f>'Upload Sheet Pull'!N271</f>
        <v>0</v>
      </c>
      <c r="M269" s="55">
        <f>'Upload Sheet Pull'!O271</f>
        <v>0</v>
      </c>
      <c r="N269" s="55">
        <f>'Upload Sheet Pull'!P271</f>
        <v>0</v>
      </c>
      <c r="O269" s="55">
        <f>'Upload Sheet Pull'!Q271</f>
        <v>0</v>
      </c>
      <c r="P269" s="55">
        <f>'Upload Sheet Pull'!R271</f>
        <v>0</v>
      </c>
      <c r="Q269" s="55">
        <f>'Upload Sheet Pull'!S271</f>
        <v>0</v>
      </c>
      <c r="R269" s="55">
        <f>'Upload Sheet Pull'!T271</f>
        <v>0</v>
      </c>
      <c r="S269" s="55">
        <f>'Upload Sheet Pull'!U271</f>
        <v>0</v>
      </c>
      <c r="T269" s="55">
        <f t="shared" si="5"/>
        <v>0</v>
      </c>
    </row>
    <row r="270" spans="1:20" x14ac:dyDescent="0.2">
      <c r="A270" s="46" t="str">
        <f>'Upload Sheet Pull'!A272</f>
        <v>Budget</v>
      </c>
      <c r="B270" s="46" t="str">
        <f>'Upload Sheet Pull'!B272</f>
        <v/>
      </c>
      <c r="C270" s="46">
        <f>'Upload Sheet Pull'!C272</f>
        <v>705</v>
      </c>
      <c r="D270" s="46" t="str">
        <f>'Upload Sheet Pull'!D272</f>
        <v>035</v>
      </c>
      <c r="F270" s="46" t="str">
        <f>IF('Upload Sheet Pull'!E272="","",'Upload Sheet Pull'!E272)</f>
        <v/>
      </c>
      <c r="H270" s="55">
        <f>'Upload Sheet Pull'!J272</f>
        <v>0</v>
      </c>
      <c r="I270" s="55">
        <f>'Upload Sheet Pull'!K272</f>
        <v>0</v>
      </c>
      <c r="J270" s="55">
        <f>'Upload Sheet Pull'!L272</f>
        <v>0</v>
      </c>
      <c r="K270" s="55">
        <f>'Upload Sheet Pull'!M272</f>
        <v>0</v>
      </c>
      <c r="L270" s="55">
        <f>'Upload Sheet Pull'!N272</f>
        <v>0</v>
      </c>
      <c r="M270" s="55">
        <f>'Upload Sheet Pull'!O272</f>
        <v>0</v>
      </c>
      <c r="N270" s="55">
        <f>'Upload Sheet Pull'!P272</f>
        <v>0</v>
      </c>
      <c r="O270" s="55">
        <f>'Upload Sheet Pull'!Q272</f>
        <v>0</v>
      </c>
      <c r="P270" s="55">
        <f>'Upload Sheet Pull'!R272</f>
        <v>0</v>
      </c>
      <c r="Q270" s="55">
        <f>'Upload Sheet Pull'!S272</f>
        <v>0</v>
      </c>
      <c r="R270" s="55">
        <f>'Upload Sheet Pull'!T272</f>
        <v>0</v>
      </c>
      <c r="S270" s="55">
        <f>'Upload Sheet Pull'!U272</f>
        <v>0</v>
      </c>
      <c r="T270" s="55">
        <f t="shared" si="5"/>
        <v>0</v>
      </c>
    </row>
    <row r="271" spans="1:20" x14ac:dyDescent="0.2">
      <c r="A271" s="46" t="str">
        <f>'Upload Sheet Pull'!A273</f>
        <v>Budget</v>
      </c>
      <c r="B271" s="46" t="str">
        <f>'Upload Sheet Pull'!B273</f>
        <v>6010-000000</v>
      </c>
      <c r="C271" s="46">
        <f>'Upload Sheet Pull'!C273</f>
        <v>800</v>
      </c>
      <c r="D271" s="46" t="str">
        <f>'Upload Sheet Pull'!D273</f>
        <v>035</v>
      </c>
      <c r="F271" s="46" t="str">
        <f>IF('Upload Sheet Pull'!E273="","",'Upload Sheet Pull'!E273)</f>
        <v/>
      </c>
      <c r="H271" s="55">
        <f>'Upload Sheet Pull'!J273</f>
        <v>0</v>
      </c>
      <c r="I271" s="55">
        <f>'Upload Sheet Pull'!K273</f>
        <v>0</v>
      </c>
      <c r="J271" s="55">
        <f>'Upload Sheet Pull'!L273</f>
        <v>0</v>
      </c>
      <c r="K271" s="55">
        <f>'Upload Sheet Pull'!M273</f>
        <v>0</v>
      </c>
      <c r="L271" s="55">
        <f>'Upload Sheet Pull'!N273</f>
        <v>0</v>
      </c>
      <c r="M271" s="55">
        <f>'Upload Sheet Pull'!O273</f>
        <v>0</v>
      </c>
      <c r="N271" s="55">
        <f>'Upload Sheet Pull'!P273</f>
        <v>0</v>
      </c>
      <c r="O271" s="55">
        <f>'Upload Sheet Pull'!Q273</f>
        <v>0</v>
      </c>
      <c r="P271" s="55">
        <f>'Upload Sheet Pull'!R273</f>
        <v>0</v>
      </c>
      <c r="Q271" s="55">
        <f>'Upload Sheet Pull'!S273</f>
        <v>0</v>
      </c>
      <c r="R271" s="55">
        <f>'Upload Sheet Pull'!T273</f>
        <v>0</v>
      </c>
      <c r="S271" s="55">
        <f>'Upload Sheet Pull'!U273</f>
        <v>0</v>
      </c>
      <c r="T271" s="55">
        <f t="shared" si="5"/>
        <v>0</v>
      </c>
    </row>
    <row r="272" spans="1:20" x14ac:dyDescent="0.2">
      <c r="A272" s="46" t="str">
        <f>'Upload Sheet Pull'!A274</f>
        <v>Budget</v>
      </c>
      <c r="B272" s="46" t="str">
        <f>'Upload Sheet Pull'!B274</f>
        <v>6015-000000</v>
      </c>
      <c r="C272" s="46">
        <f>'Upload Sheet Pull'!C274</f>
        <v>800</v>
      </c>
      <c r="D272" s="46" t="str">
        <f>'Upload Sheet Pull'!D274</f>
        <v>035</v>
      </c>
      <c r="F272" s="46" t="str">
        <f>IF('Upload Sheet Pull'!E274="","",'Upload Sheet Pull'!E274)</f>
        <v/>
      </c>
      <c r="H272" s="55">
        <f>'Upload Sheet Pull'!J274</f>
        <v>0</v>
      </c>
      <c r="I272" s="55">
        <f>'Upload Sheet Pull'!K274</f>
        <v>0</v>
      </c>
      <c r="J272" s="55">
        <f>'Upload Sheet Pull'!L274</f>
        <v>0</v>
      </c>
      <c r="K272" s="55">
        <f>'Upload Sheet Pull'!M274</f>
        <v>0</v>
      </c>
      <c r="L272" s="55">
        <f>'Upload Sheet Pull'!N274</f>
        <v>0</v>
      </c>
      <c r="M272" s="55">
        <f>'Upload Sheet Pull'!O274</f>
        <v>0</v>
      </c>
      <c r="N272" s="55">
        <f>'Upload Sheet Pull'!P274</f>
        <v>0</v>
      </c>
      <c r="O272" s="55">
        <f>'Upload Sheet Pull'!Q274</f>
        <v>0</v>
      </c>
      <c r="P272" s="55">
        <f>'Upload Sheet Pull'!R274</f>
        <v>0</v>
      </c>
      <c r="Q272" s="55">
        <f>'Upload Sheet Pull'!S274</f>
        <v>0</v>
      </c>
      <c r="R272" s="55">
        <f>'Upload Sheet Pull'!T274</f>
        <v>0</v>
      </c>
      <c r="S272" s="55">
        <f>'Upload Sheet Pull'!U274</f>
        <v>0</v>
      </c>
      <c r="T272" s="55">
        <f t="shared" si="5"/>
        <v>0</v>
      </c>
    </row>
    <row r="273" spans="1:20" x14ac:dyDescent="0.2">
      <c r="A273" s="46" t="str">
        <f>'Upload Sheet Pull'!A275</f>
        <v>Budget</v>
      </c>
      <c r="B273" s="46" t="str">
        <f>'Upload Sheet Pull'!B275</f>
        <v>6020-000000</v>
      </c>
      <c r="C273" s="46">
        <f>'Upload Sheet Pull'!C275</f>
        <v>800</v>
      </c>
      <c r="D273" s="46" t="str">
        <f>'Upload Sheet Pull'!D275</f>
        <v>035</v>
      </c>
      <c r="F273" s="46" t="str">
        <f>IF('Upload Sheet Pull'!E275="","",'Upload Sheet Pull'!E275)</f>
        <v/>
      </c>
      <c r="H273" s="55">
        <f>'Upload Sheet Pull'!J275</f>
        <v>0</v>
      </c>
      <c r="I273" s="55">
        <f>'Upload Sheet Pull'!K275</f>
        <v>0</v>
      </c>
      <c r="J273" s="55">
        <f>'Upload Sheet Pull'!L275</f>
        <v>0</v>
      </c>
      <c r="K273" s="55">
        <f>'Upload Sheet Pull'!M275</f>
        <v>0</v>
      </c>
      <c r="L273" s="55">
        <f>'Upload Sheet Pull'!N275</f>
        <v>0</v>
      </c>
      <c r="M273" s="55">
        <f>'Upload Sheet Pull'!O275</f>
        <v>0</v>
      </c>
      <c r="N273" s="55">
        <f>'Upload Sheet Pull'!P275</f>
        <v>0</v>
      </c>
      <c r="O273" s="55">
        <f>'Upload Sheet Pull'!Q275</f>
        <v>0</v>
      </c>
      <c r="P273" s="55">
        <f>'Upload Sheet Pull'!R275</f>
        <v>0</v>
      </c>
      <c r="Q273" s="55">
        <f>'Upload Sheet Pull'!S275</f>
        <v>0</v>
      </c>
      <c r="R273" s="55">
        <f>'Upload Sheet Pull'!T275</f>
        <v>0</v>
      </c>
      <c r="S273" s="55">
        <f>'Upload Sheet Pull'!U275</f>
        <v>0</v>
      </c>
      <c r="T273" s="55">
        <f t="shared" si="5"/>
        <v>0</v>
      </c>
    </row>
    <row r="274" spans="1:20" x14ac:dyDescent="0.2">
      <c r="A274" s="46" t="str">
        <f>'Upload Sheet Pull'!A276</f>
        <v>Budget</v>
      </c>
      <c r="B274" s="46" t="str">
        <f>'Upload Sheet Pull'!B276</f>
        <v>6025-000000</v>
      </c>
      <c r="C274" s="46">
        <f>'Upload Sheet Pull'!C276</f>
        <v>800</v>
      </c>
      <c r="D274" s="46" t="str">
        <f>'Upload Sheet Pull'!D276</f>
        <v>035</v>
      </c>
      <c r="F274" s="46" t="str">
        <f>IF('Upload Sheet Pull'!E276="","",'Upload Sheet Pull'!E276)</f>
        <v/>
      </c>
      <c r="H274" s="55">
        <f>'Upload Sheet Pull'!J276</f>
        <v>0</v>
      </c>
      <c r="I274" s="55">
        <f>'Upload Sheet Pull'!K276</f>
        <v>0</v>
      </c>
      <c r="J274" s="55">
        <f>'Upload Sheet Pull'!L276</f>
        <v>0</v>
      </c>
      <c r="K274" s="55">
        <f>'Upload Sheet Pull'!M276</f>
        <v>0</v>
      </c>
      <c r="L274" s="55">
        <f>'Upload Sheet Pull'!N276</f>
        <v>0</v>
      </c>
      <c r="M274" s="55">
        <f>'Upload Sheet Pull'!O276</f>
        <v>0</v>
      </c>
      <c r="N274" s="55">
        <f>'Upload Sheet Pull'!P276</f>
        <v>0</v>
      </c>
      <c r="O274" s="55">
        <f>'Upload Sheet Pull'!Q276</f>
        <v>0</v>
      </c>
      <c r="P274" s="55">
        <f>'Upload Sheet Pull'!R276</f>
        <v>0</v>
      </c>
      <c r="Q274" s="55">
        <f>'Upload Sheet Pull'!S276</f>
        <v>0</v>
      </c>
      <c r="R274" s="55">
        <f>'Upload Sheet Pull'!T276</f>
        <v>0</v>
      </c>
      <c r="S274" s="55">
        <f>'Upload Sheet Pull'!U276</f>
        <v>0</v>
      </c>
      <c r="T274" s="55">
        <f t="shared" si="5"/>
        <v>0</v>
      </c>
    </row>
    <row r="275" spans="1:20" x14ac:dyDescent="0.2">
      <c r="A275" s="46" t="str">
        <f>'Upload Sheet Pull'!A277</f>
        <v>Budget</v>
      </c>
      <c r="B275" s="46" t="str">
        <f>'Upload Sheet Pull'!B277</f>
        <v>6030-000000</v>
      </c>
      <c r="C275" s="46">
        <f>'Upload Sheet Pull'!C277</f>
        <v>800</v>
      </c>
      <c r="D275" s="46" t="str">
        <f>'Upload Sheet Pull'!D277</f>
        <v>035</v>
      </c>
      <c r="F275" s="46" t="str">
        <f>IF('Upload Sheet Pull'!E277="","",'Upload Sheet Pull'!E277)</f>
        <v/>
      </c>
      <c r="H275" s="55">
        <f>'Upload Sheet Pull'!J277</f>
        <v>0</v>
      </c>
      <c r="I275" s="55">
        <f>'Upload Sheet Pull'!K277</f>
        <v>0</v>
      </c>
      <c r="J275" s="55">
        <f>'Upload Sheet Pull'!L277</f>
        <v>0</v>
      </c>
      <c r="K275" s="55">
        <f>'Upload Sheet Pull'!M277</f>
        <v>0</v>
      </c>
      <c r="L275" s="55">
        <f>'Upload Sheet Pull'!N277</f>
        <v>0</v>
      </c>
      <c r="M275" s="55">
        <f>'Upload Sheet Pull'!O277</f>
        <v>0</v>
      </c>
      <c r="N275" s="55">
        <f>'Upload Sheet Pull'!P277</f>
        <v>0</v>
      </c>
      <c r="O275" s="55">
        <f>'Upload Sheet Pull'!Q277</f>
        <v>0</v>
      </c>
      <c r="P275" s="55">
        <f>'Upload Sheet Pull'!R277</f>
        <v>0</v>
      </c>
      <c r="Q275" s="55">
        <f>'Upload Sheet Pull'!S277</f>
        <v>0</v>
      </c>
      <c r="R275" s="55">
        <f>'Upload Sheet Pull'!T277</f>
        <v>0</v>
      </c>
      <c r="S275" s="55">
        <f>'Upload Sheet Pull'!U277</f>
        <v>0</v>
      </c>
      <c r="T275" s="55">
        <f t="shared" si="5"/>
        <v>0</v>
      </c>
    </row>
    <row r="276" spans="1:20" x14ac:dyDescent="0.2">
      <c r="A276" s="46" t="str">
        <f>'Upload Sheet Pull'!A278</f>
        <v>Budget</v>
      </c>
      <c r="B276" s="46" t="str">
        <f>'Upload Sheet Pull'!B278</f>
        <v>6035-000000</v>
      </c>
      <c r="C276" s="46">
        <f>'Upload Sheet Pull'!C278</f>
        <v>800</v>
      </c>
      <c r="D276" s="46" t="str">
        <f>'Upload Sheet Pull'!D278</f>
        <v>035</v>
      </c>
      <c r="F276" s="46" t="str">
        <f>IF('Upload Sheet Pull'!E278="","",'Upload Sheet Pull'!E278)</f>
        <v/>
      </c>
      <c r="H276" s="55">
        <f>'Upload Sheet Pull'!J278</f>
        <v>0</v>
      </c>
      <c r="I276" s="55">
        <f>'Upload Sheet Pull'!K278</f>
        <v>0</v>
      </c>
      <c r="J276" s="55">
        <f>'Upload Sheet Pull'!L278</f>
        <v>0</v>
      </c>
      <c r="K276" s="55">
        <f>'Upload Sheet Pull'!M278</f>
        <v>0</v>
      </c>
      <c r="L276" s="55">
        <f>'Upload Sheet Pull'!N278</f>
        <v>0</v>
      </c>
      <c r="M276" s="55">
        <f>'Upload Sheet Pull'!O278</f>
        <v>0</v>
      </c>
      <c r="N276" s="55">
        <f>'Upload Sheet Pull'!P278</f>
        <v>0</v>
      </c>
      <c r="O276" s="55">
        <f>'Upload Sheet Pull'!Q278</f>
        <v>0</v>
      </c>
      <c r="P276" s="55">
        <f>'Upload Sheet Pull'!R278</f>
        <v>0</v>
      </c>
      <c r="Q276" s="55">
        <f>'Upload Sheet Pull'!S278</f>
        <v>0</v>
      </c>
      <c r="R276" s="55">
        <f>'Upload Sheet Pull'!T278</f>
        <v>0</v>
      </c>
      <c r="S276" s="55">
        <f>'Upload Sheet Pull'!U278</f>
        <v>0</v>
      </c>
      <c r="T276" s="55">
        <f t="shared" si="5"/>
        <v>0</v>
      </c>
    </row>
    <row r="277" spans="1:20" x14ac:dyDescent="0.2">
      <c r="A277" s="46" t="str">
        <f>'Upload Sheet Pull'!A279</f>
        <v>Budget</v>
      </c>
      <c r="B277" s="46" t="str">
        <f>'Upload Sheet Pull'!B279</f>
        <v>6050-000000</v>
      </c>
      <c r="C277" s="46">
        <f>'Upload Sheet Pull'!C279</f>
        <v>800</v>
      </c>
      <c r="D277" s="46" t="str">
        <f>'Upload Sheet Pull'!D279</f>
        <v>035</v>
      </c>
      <c r="F277" s="46" t="str">
        <f>IF('Upload Sheet Pull'!E279="","",'Upload Sheet Pull'!E279)</f>
        <v/>
      </c>
      <c r="H277" s="55">
        <f>'Upload Sheet Pull'!J279</f>
        <v>0</v>
      </c>
      <c r="I277" s="55">
        <f>'Upload Sheet Pull'!K279</f>
        <v>0</v>
      </c>
      <c r="J277" s="55">
        <f>'Upload Sheet Pull'!L279</f>
        <v>0</v>
      </c>
      <c r="K277" s="55">
        <f>'Upload Sheet Pull'!M279</f>
        <v>0</v>
      </c>
      <c r="L277" s="55">
        <f>'Upload Sheet Pull'!N279</f>
        <v>0</v>
      </c>
      <c r="M277" s="55">
        <f>'Upload Sheet Pull'!O279</f>
        <v>0</v>
      </c>
      <c r="N277" s="55">
        <f>'Upload Sheet Pull'!P279</f>
        <v>0</v>
      </c>
      <c r="O277" s="55">
        <f>'Upload Sheet Pull'!Q279</f>
        <v>0</v>
      </c>
      <c r="P277" s="55">
        <f>'Upload Sheet Pull'!R279</f>
        <v>0</v>
      </c>
      <c r="Q277" s="55">
        <f>'Upload Sheet Pull'!S279</f>
        <v>0</v>
      </c>
      <c r="R277" s="55">
        <f>'Upload Sheet Pull'!T279</f>
        <v>0</v>
      </c>
      <c r="S277" s="55">
        <f>'Upload Sheet Pull'!U279</f>
        <v>0</v>
      </c>
      <c r="T277" s="55">
        <f t="shared" si="5"/>
        <v>0</v>
      </c>
    </row>
    <row r="278" spans="1:20" x14ac:dyDescent="0.2">
      <c r="A278" s="46" t="str">
        <f>'Upload Sheet Pull'!A280</f>
        <v>Budget</v>
      </c>
      <c r="B278" s="46" t="str">
        <f>'Upload Sheet Pull'!B280</f>
        <v>6055-000000</v>
      </c>
      <c r="C278" s="46">
        <f>'Upload Sheet Pull'!C280</f>
        <v>800</v>
      </c>
      <c r="D278" s="46" t="str">
        <f>'Upload Sheet Pull'!D280</f>
        <v>035</v>
      </c>
      <c r="F278" s="46" t="str">
        <f>IF('Upload Sheet Pull'!E280="","",'Upload Sheet Pull'!E280)</f>
        <v/>
      </c>
      <c r="H278" s="55">
        <f>'Upload Sheet Pull'!J280</f>
        <v>0</v>
      </c>
      <c r="I278" s="55">
        <f>'Upload Sheet Pull'!K280</f>
        <v>0</v>
      </c>
      <c r="J278" s="55">
        <f>'Upload Sheet Pull'!L280</f>
        <v>0</v>
      </c>
      <c r="K278" s="55">
        <f>'Upload Sheet Pull'!M280</f>
        <v>0</v>
      </c>
      <c r="L278" s="55">
        <f>'Upload Sheet Pull'!N280</f>
        <v>0</v>
      </c>
      <c r="M278" s="55">
        <f>'Upload Sheet Pull'!O280</f>
        <v>0</v>
      </c>
      <c r="N278" s="55">
        <f>'Upload Sheet Pull'!P280</f>
        <v>0</v>
      </c>
      <c r="O278" s="55">
        <f>'Upload Sheet Pull'!Q280</f>
        <v>0</v>
      </c>
      <c r="P278" s="55">
        <f>'Upload Sheet Pull'!R280</f>
        <v>0</v>
      </c>
      <c r="Q278" s="55">
        <f>'Upload Sheet Pull'!S280</f>
        <v>0</v>
      </c>
      <c r="R278" s="55">
        <f>'Upload Sheet Pull'!T280</f>
        <v>0</v>
      </c>
      <c r="S278" s="55">
        <f>'Upload Sheet Pull'!U280</f>
        <v>0</v>
      </c>
      <c r="T278" s="55">
        <f t="shared" si="5"/>
        <v>0</v>
      </c>
    </row>
    <row r="279" spans="1:20" x14ac:dyDescent="0.2">
      <c r="A279" s="46" t="str">
        <f>'Upload Sheet Pull'!A281</f>
        <v>Budget</v>
      </c>
      <c r="B279" s="46" t="str">
        <f>'Upload Sheet Pull'!B281</f>
        <v>7006-000000</v>
      </c>
      <c r="C279" s="46">
        <f>'Upload Sheet Pull'!C281</f>
        <v>801</v>
      </c>
      <c r="D279" s="46" t="str">
        <f>'Upload Sheet Pull'!D281</f>
        <v>035</v>
      </c>
      <c r="F279" s="46" t="str">
        <f>IF('Upload Sheet Pull'!E281="","",'Upload Sheet Pull'!E281)</f>
        <v/>
      </c>
      <c r="H279" s="55">
        <f>'Upload Sheet Pull'!J281</f>
        <v>0</v>
      </c>
      <c r="I279" s="55">
        <f>'Upload Sheet Pull'!K281</f>
        <v>0</v>
      </c>
      <c r="J279" s="55">
        <f>'Upload Sheet Pull'!L281</f>
        <v>0</v>
      </c>
      <c r="K279" s="55">
        <f>'Upload Sheet Pull'!M281</f>
        <v>0</v>
      </c>
      <c r="L279" s="55">
        <f>'Upload Sheet Pull'!N281</f>
        <v>0</v>
      </c>
      <c r="M279" s="55">
        <f>'Upload Sheet Pull'!O281</f>
        <v>0</v>
      </c>
      <c r="N279" s="55">
        <f>'Upload Sheet Pull'!P281</f>
        <v>0</v>
      </c>
      <c r="O279" s="55">
        <f>'Upload Sheet Pull'!Q281</f>
        <v>0</v>
      </c>
      <c r="P279" s="55">
        <f>'Upload Sheet Pull'!R281</f>
        <v>0</v>
      </c>
      <c r="Q279" s="55">
        <f>'Upload Sheet Pull'!S281</f>
        <v>0</v>
      </c>
      <c r="R279" s="55">
        <f>'Upload Sheet Pull'!T281</f>
        <v>0</v>
      </c>
      <c r="S279" s="55">
        <f>'Upload Sheet Pull'!U281</f>
        <v>0</v>
      </c>
      <c r="T279" s="55">
        <f t="shared" si="5"/>
        <v>0</v>
      </c>
    </row>
    <row r="280" spans="1:20" x14ac:dyDescent="0.2">
      <c r="A280" s="46" t="str">
        <f>'Upload Sheet Pull'!A282</f>
        <v>Budget</v>
      </c>
      <c r="B280" s="46" t="str">
        <f>'Upload Sheet Pull'!B282</f>
        <v>7010-000000</v>
      </c>
      <c r="C280" s="46">
        <f>'Upload Sheet Pull'!C282</f>
        <v>801</v>
      </c>
      <c r="D280" s="46" t="str">
        <f>'Upload Sheet Pull'!D282</f>
        <v>035</v>
      </c>
      <c r="F280" s="46" t="str">
        <f>IF('Upload Sheet Pull'!E282="","",'Upload Sheet Pull'!E282)</f>
        <v/>
      </c>
      <c r="H280" s="55">
        <f>'Upload Sheet Pull'!J282</f>
        <v>0</v>
      </c>
      <c r="I280" s="55">
        <f>'Upload Sheet Pull'!K282</f>
        <v>0</v>
      </c>
      <c r="J280" s="55">
        <f>'Upload Sheet Pull'!L282</f>
        <v>0</v>
      </c>
      <c r="K280" s="55">
        <f>'Upload Sheet Pull'!M282</f>
        <v>0</v>
      </c>
      <c r="L280" s="55">
        <f>'Upload Sheet Pull'!N282</f>
        <v>0</v>
      </c>
      <c r="M280" s="55">
        <f>'Upload Sheet Pull'!O282</f>
        <v>0</v>
      </c>
      <c r="N280" s="55">
        <f>'Upload Sheet Pull'!P282</f>
        <v>810</v>
      </c>
      <c r="O280" s="55">
        <f>'Upload Sheet Pull'!Q282</f>
        <v>0</v>
      </c>
      <c r="P280" s="55">
        <f>'Upload Sheet Pull'!R282</f>
        <v>0</v>
      </c>
      <c r="Q280" s="55">
        <f>'Upload Sheet Pull'!S282</f>
        <v>0</v>
      </c>
      <c r="R280" s="55">
        <f>'Upload Sheet Pull'!T282</f>
        <v>0</v>
      </c>
      <c r="S280" s="55">
        <f>'Upload Sheet Pull'!U282</f>
        <v>0</v>
      </c>
      <c r="T280" s="55">
        <f t="shared" si="5"/>
        <v>810</v>
      </c>
    </row>
    <row r="281" spans="1:20" x14ac:dyDescent="0.2">
      <c r="A281" s="46" t="str">
        <f>'Upload Sheet Pull'!A283</f>
        <v>Budget</v>
      </c>
      <c r="B281" s="46" t="str">
        <f>'Upload Sheet Pull'!B283</f>
        <v>7012-000000</v>
      </c>
      <c r="C281" s="46">
        <f>'Upload Sheet Pull'!C283</f>
        <v>801</v>
      </c>
      <c r="D281" s="46" t="str">
        <f>'Upload Sheet Pull'!D283</f>
        <v>035</v>
      </c>
      <c r="F281" s="46" t="str">
        <f>IF('Upload Sheet Pull'!E283="","",'Upload Sheet Pull'!E283)</f>
        <v/>
      </c>
      <c r="H281" s="55">
        <f>'Upload Sheet Pull'!J283</f>
        <v>0</v>
      </c>
      <c r="I281" s="55">
        <f>'Upload Sheet Pull'!K283</f>
        <v>0</v>
      </c>
      <c r="J281" s="55">
        <f>'Upload Sheet Pull'!L283</f>
        <v>0</v>
      </c>
      <c r="K281" s="55">
        <f>'Upload Sheet Pull'!M283</f>
        <v>0</v>
      </c>
      <c r="L281" s="55">
        <f>'Upload Sheet Pull'!N283</f>
        <v>0</v>
      </c>
      <c r="M281" s="55">
        <f>'Upload Sheet Pull'!O283</f>
        <v>0</v>
      </c>
      <c r="N281" s="55">
        <f>'Upload Sheet Pull'!P283</f>
        <v>0</v>
      </c>
      <c r="O281" s="55">
        <f>'Upload Sheet Pull'!Q283</f>
        <v>0</v>
      </c>
      <c r="P281" s="55">
        <f>'Upload Sheet Pull'!R283</f>
        <v>0</v>
      </c>
      <c r="Q281" s="55">
        <f>'Upload Sheet Pull'!S283</f>
        <v>0</v>
      </c>
      <c r="R281" s="55">
        <f>'Upload Sheet Pull'!T283</f>
        <v>0</v>
      </c>
      <c r="S281" s="55">
        <f>'Upload Sheet Pull'!U283</f>
        <v>0</v>
      </c>
      <c r="T281" s="55">
        <f t="shared" si="5"/>
        <v>0</v>
      </c>
    </row>
    <row r="282" spans="1:20" x14ac:dyDescent="0.2">
      <c r="A282" s="46" t="str">
        <f>'Upload Sheet Pull'!A284</f>
        <v>Budget</v>
      </c>
      <c r="B282" s="46" t="str">
        <f>'Upload Sheet Pull'!B284</f>
        <v>7014-000000</v>
      </c>
      <c r="C282" s="46">
        <f>'Upload Sheet Pull'!C284</f>
        <v>801</v>
      </c>
      <c r="D282" s="46" t="str">
        <f>'Upload Sheet Pull'!D284</f>
        <v>035</v>
      </c>
      <c r="F282" s="46" t="str">
        <f>IF('Upload Sheet Pull'!E284="","",'Upload Sheet Pull'!E284)</f>
        <v/>
      </c>
      <c r="H282" s="55">
        <f>'Upload Sheet Pull'!J284</f>
        <v>0</v>
      </c>
      <c r="I282" s="55">
        <f>'Upload Sheet Pull'!K284</f>
        <v>0</v>
      </c>
      <c r="J282" s="55">
        <f>'Upload Sheet Pull'!L284</f>
        <v>0</v>
      </c>
      <c r="K282" s="55">
        <f>'Upload Sheet Pull'!M284</f>
        <v>0</v>
      </c>
      <c r="L282" s="55">
        <f>'Upload Sheet Pull'!N284</f>
        <v>0</v>
      </c>
      <c r="M282" s="55">
        <f>'Upload Sheet Pull'!O284</f>
        <v>0</v>
      </c>
      <c r="N282" s="55">
        <f>'Upload Sheet Pull'!P284</f>
        <v>0</v>
      </c>
      <c r="O282" s="55">
        <f>'Upload Sheet Pull'!Q284</f>
        <v>0</v>
      </c>
      <c r="P282" s="55">
        <f>'Upload Sheet Pull'!R284</f>
        <v>0</v>
      </c>
      <c r="Q282" s="55">
        <f>'Upload Sheet Pull'!S284</f>
        <v>0</v>
      </c>
      <c r="R282" s="55">
        <f>'Upload Sheet Pull'!T284</f>
        <v>0</v>
      </c>
      <c r="S282" s="55">
        <f>'Upload Sheet Pull'!U284</f>
        <v>0</v>
      </c>
      <c r="T282" s="55">
        <f t="shared" si="5"/>
        <v>0</v>
      </c>
    </row>
    <row r="283" spans="1:20" x14ac:dyDescent="0.2">
      <c r="A283" s="46" t="str">
        <f>'Upload Sheet Pull'!A285</f>
        <v>Budget</v>
      </c>
      <c r="B283" s="46" t="str">
        <f>'Upload Sheet Pull'!B285</f>
        <v>7086-000000</v>
      </c>
      <c r="C283" s="46">
        <f>'Upload Sheet Pull'!C285</f>
        <v>801</v>
      </c>
      <c r="D283" s="46" t="str">
        <f>'Upload Sheet Pull'!D285</f>
        <v>035</v>
      </c>
      <c r="F283" s="46" t="str">
        <f>IF('Upload Sheet Pull'!E285="","",'Upload Sheet Pull'!E285)</f>
        <v/>
      </c>
      <c r="H283" s="55">
        <f>'Upload Sheet Pull'!J285</f>
        <v>0</v>
      </c>
      <c r="I283" s="55">
        <f>'Upload Sheet Pull'!K285</f>
        <v>0</v>
      </c>
      <c r="J283" s="55">
        <f>'Upload Sheet Pull'!L285</f>
        <v>0</v>
      </c>
      <c r="K283" s="55">
        <f>'Upload Sheet Pull'!M285</f>
        <v>0</v>
      </c>
      <c r="L283" s="55">
        <f>'Upload Sheet Pull'!N285</f>
        <v>0</v>
      </c>
      <c r="M283" s="55">
        <f>'Upload Sheet Pull'!O285</f>
        <v>0</v>
      </c>
      <c r="N283" s="55">
        <f>'Upload Sheet Pull'!P285</f>
        <v>0</v>
      </c>
      <c r="O283" s="55">
        <f>'Upload Sheet Pull'!Q285</f>
        <v>0</v>
      </c>
      <c r="P283" s="55">
        <f>'Upload Sheet Pull'!R285</f>
        <v>0</v>
      </c>
      <c r="Q283" s="55">
        <f>'Upload Sheet Pull'!S285</f>
        <v>0</v>
      </c>
      <c r="R283" s="55">
        <f>'Upload Sheet Pull'!T285</f>
        <v>0</v>
      </c>
      <c r="S283" s="55">
        <f>'Upload Sheet Pull'!U285</f>
        <v>0</v>
      </c>
      <c r="T283" s="55">
        <f t="shared" si="5"/>
        <v>0</v>
      </c>
    </row>
    <row r="284" spans="1:20" x14ac:dyDescent="0.2">
      <c r="A284" s="46" t="str">
        <f>'Upload Sheet Pull'!A286</f>
        <v>Budget</v>
      </c>
      <c r="B284" s="46" t="str">
        <f>'Upload Sheet Pull'!B286</f>
        <v>7090-000000</v>
      </c>
      <c r="C284" s="46">
        <f>'Upload Sheet Pull'!C286</f>
        <v>801</v>
      </c>
      <c r="D284" s="46" t="str">
        <f>'Upload Sheet Pull'!D286</f>
        <v>035</v>
      </c>
      <c r="F284" s="46" t="str">
        <f>IF('Upload Sheet Pull'!E286="","",'Upload Sheet Pull'!E286)</f>
        <v/>
      </c>
      <c r="H284" s="55">
        <f>'Upload Sheet Pull'!J286</f>
        <v>0</v>
      </c>
      <c r="I284" s="55">
        <f>'Upload Sheet Pull'!K286</f>
        <v>0</v>
      </c>
      <c r="J284" s="55">
        <f>'Upload Sheet Pull'!L286</f>
        <v>0</v>
      </c>
      <c r="K284" s="55">
        <f>'Upload Sheet Pull'!M286</f>
        <v>0</v>
      </c>
      <c r="L284" s="55">
        <f>'Upload Sheet Pull'!N286</f>
        <v>0</v>
      </c>
      <c r="M284" s="55">
        <f>'Upload Sheet Pull'!O286</f>
        <v>0</v>
      </c>
      <c r="N284" s="55">
        <f>'Upload Sheet Pull'!P286</f>
        <v>0</v>
      </c>
      <c r="O284" s="55">
        <f>'Upload Sheet Pull'!Q286</f>
        <v>0</v>
      </c>
      <c r="P284" s="55">
        <f>'Upload Sheet Pull'!R286</f>
        <v>0</v>
      </c>
      <c r="Q284" s="55">
        <f>'Upload Sheet Pull'!S286</f>
        <v>0</v>
      </c>
      <c r="R284" s="55">
        <f>'Upload Sheet Pull'!T286</f>
        <v>0</v>
      </c>
      <c r="S284" s="55">
        <f>'Upload Sheet Pull'!U286</f>
        <v>0</v>
      </c>
      <c r="T284" s="55">
        <f t="shared" si="5"/>
        <v>0</v>
      </c>
    </row>
    <row r="285" spans="1:20" x14ac:dyDescent="0.2">
      <c r="A285" s="46" t="str">
        <f>'Upload Sheet Pull'!A287</f>
        <v>Budget</v>
      </c>
      <c r="B285" s="46" t="str">
        <f>'Upload Sheet Pull'!B287</f>
        <v/>
      </c>
      <c r="C285" s="46">
        <f>'Upload Sheet Pull'!C287</f>
        <v>801</v>
      </c>
      <c r="D285" s="46" t="str">
        <f>'Upload Sheet Pull'!D287</f>
        <v>035</v>
      </c>
      <c r="F285" s="46" t="str">
        <f>IF('Upload Sheet Pull'!E287="","",'Upload Sheet Pull'!E287)</f>
        <v/>
      </c>
      <c r="H285" s="55">
        <f>'Upload Sheet Pull'!J287</f>
        <v>0</v>
      </c>
      <c r="I285" s="55">
        <f>'Upload Sheet Pull'!K287</f>
        <v>0</v>
      </c>
      <c r="J285" s="55">
        <f>'Upload Sheet Pull'!L287</f>
        <v>0</v>
      </c>
      <c r="K285" s="55">
        <f>'Upload Sheet Pull'!M287</f>
        <v>0</v>
      </c>
      <c r="L285" s="55">
        <f>'Upload Sheet Pull'!N287</f>
        <v>0</v>
      </c>
      <c r="M285" s="55">
        <f>'Upload Sheet Pull'!O287</f>
        <v>0</v>
      </c>
      <c r="N285" s="55">
        <f>'Upload Sheet Pull'!P287</f>
        <v>0</v>
      </c>
      <c r="O285" s="55">
        <f>'Upload Sheet Pull'!Q287</f>
        <v>0</v>
      </c>
      <c r="P285" s="55">
        <f>'Upload Sheet Pull'!R287</f>
        <v>0</v>
      </c>
      <c r="Q285" s="55">
        <f>'Upload Sheet Pull'!S287</f>
        <v>0</v>
      </c>
      <c r="R285" s="55">
        <f>'Upload Sheet Pull'!T287</f>
        <v>0</v>
      </c>
      <c r="S285" s="55">
        <f>'Upload Sheet Pull'!U287</f>
        <v>0</v>
      </c>
      <c r="T285" s="55">
        <f t="shared" si="5"/>
        <v>0</v>
      </c>
    </row>
    <row r="286" spans="1:20" x14ac:dyDescent="0.2">
      <c r="A286" s="46" t="str">
        <f>'Upload Sheet Pull'!A288</f>
        <v>Budget</v>
      </c>
      <c r="B286" s="46" t="str">
        <f>'Upload Sheet Pull'!B288</f>
        <v/>
      </c>
      <c r="C286" s="46">
        <f>'Upload Sheet Pull'!C288</f>
        <v>801</v>
      </c>
      <c r="D286" s="46" t="str">
        <f>'Upload Sheet Pull'!D288</f>
        <v>035</v>
      </c>
      <c r="F286" s="46" t="str">
        <f>IF('Upload Sheet Pull'!E288="","",'Upload Sheet Pull'!E288)</f>
        <v/>
      </c>
      <c r="H286" s="55">
        <f>'Upload Sheet Pull'!J288</f>
        <v>0</v>
      </c>
      <c r="I286" s="55">
        <f>'Upload Sheet Pull'!K288</f>
        <v>0</v>
      </c>
      <c r="J286" s="55">
        <f>'Upload Sheet Pull'!L288</f>
        <v>0</v>
      </c>
      <c r="K286" s="55">
        <f>'Upload Sheet Pull'!M288</f>
        <v>0</v>
      </c>
      <c r="L286" s="55">
        <f>'Upload Sheet Pull'!N288</f>
        <v>0</v>
      </c>
      <c r="M286" s="55">
        <f>'Upload Sheet Pull'!O288</f>
        <v>0</v>
      </c>
      <c r="N286" s="55">
        <f>'Upload Sheet Pull'!P288</f>
        <v>0</v>
      </c>
      <c r="O286" s="55">
        <f>'Upload Sheet Pull'!Q288</f>
        <v>0</v>
      </c>
      <c r="P286" s="55">
        <f>'Upload Sheet Pull'!R288</f>
        <v>0</v>
      </c>
      <c r="Q286" s="55">
        <f>'Upload Sheet Pull'!S288</f>
        <v>0</v>
      </c>
      <c r="R286" s="55">
        <f>'Upload Sheet Pull'!T288</f>
        <v>0</v>
      </c>
      <c r="S286" s="55">
        <f>'Upload Sheet Pull'!U288</f>
        <v>0</v>
      </c>
      <c r="T286" s="55">
        <f t="shared" si="5"/>
        <v>0</v>
      </c>
    </row>
    <row r="287" spans="1:20" x14ac:dyDescent="0.2">
      <c r="A287" s="46" t="str">
        <f>'Upload Sheet Pull'!A289</f>
        <v>Budget</v>
      </c>
      <c r="B287" s="46" t="str">
        <f>'Upload Sheet Pull'!B289</f>
        <v/>
      </c>
      <c r="C287" s="46">
        <f>'Upload Sheet Pull'!C289</f>
        <v>801</v>
      </c>
      <c r="D287" s="46" t="str">
        <f>'Upload Sheet Pull'!D289</f>
        <v>035</v>
      </c>
      <c r="F287" s="46" t="str">
        <f>IF('Upload Sheet Pull'!E289="","",'Upload Sheet Pull'!E289)</f>
        <v/>
      </c>
      <c r="H287" s="55">
        <f>'Upload Sheet Pull'!J289</f>
        <v>0</v>
      </c>
      <c r="I287" s="55">
        <f>'Upload Sheet Pull'!K289</f>
        <v>0</v>
      </c>
      <c r="J287" s="55">
        <f>'Upload Sheet Pull'!L289</f>
        <v>0</v>
      </c>
      <c r="K287" s="55">
        <f>'Upload Sheet Pull'!M289</f>
        <v>0</v>
      </c>
      <c r="L287" s="55">
        <f>'Upload Sheet Pull'!N289</f>
        <v>0</v>
      </c>
      <c r="M287" s="55">
        <f>'Upload Sheet Pull'!O289</f>
        <v>0</v>
      </c>
      <c r="N287" s="55">
        <f>'Upload Sheet Pull'!P289</f>
        <v>0</v>
      </c>
      <c r="O287" s="55">
        <f>'Upload Sheet Pull'!Q289</f>
        <v>0</v>
      </c>
      <c r="P287" s="55">
        <f>'Upload Sheet Pull'!R289</f>
        <v>0</v>
      </c>
      <c r="Q287" s="55">
        <f>'Upload Sheet Pull'!S289</f>
        <v>0</v>
      </c>
      <c r="R287" s="55">
        <f>'Upload Sheet Pull'!T289</f>
        <v>0</v>
      </c>
      <c r="S287" s="55">
        <f>'Upload Sheet Pull'!U289</f>
        <v>0</v>
      </c>
      <c r="T287" s="55">
        <f t="shared" si="5"/>
        <v>0</v>
      </c>
    </row>
    <row r="288" spans="1:20" x14ac:dyDescent="0.2">
      <c r="A288" s="46" t="str">
        <f>'Upload Sheet Pull'!A290</f>
        <v>Budget</v>
      </c>
      <c r="B288" s="46" t="str">
        <f>'Upload Sheet Pull'!B290</f>
        <v>7006-000000</v>
      </c>
      <c r="C288" s="46">
        <f>'Upload Sheet Pull'!C290</f>
        <v>802</v>
      </c>
      <c r="D288" s="46" t="str">
        <f>'Upload Sheet Pull'!D290</f>
        <v>035</v>
      </c>
      <c r="F288" s="46" t="str">
        <f>IF('Upload Sheet Pull'!E290="","",'Upload Sheet Pull'!E290)</f>
        <v/>
      </c>
      <c r="H288" s="55">
        <f>'Upload Sheet Pull'!J290</f>
        <v>0</v>
      </c>
      <c r="I288" s="55">
        <f>'Upload Sheet Pull'!K290</f>
        <v>0</v>
      </c>
      <c r="J288" s="55">
        <f>'Upload Sheet Pull'!L290</f>
        <v>0</v>
      </c>
      <c r="K288" s="55">
        <f>'Upload Sheet Pull'!M290</f>
        <v>0</v>
      </c>
      <c r="L288" s="55">
        <f>'Upload Sheet Pull'!N290</f>
        <v>0</v>
      </c>
      <c r="M288" s="55">
        <f>'Upload Sheet Pull'!O290</f>
        <v>0</v>
      </c>
      <c r="N288" s="55">
        <f>'Upload Sheet Pull'!P290</f>
        <v>0</v>
      </c>
      <c r="O288" s="55">
        <f>'Upload Sheet Pull'!Q290</f>
        <v>0</v>
      </c>
      <c r="P288" s="55">
        <f>'Upload Sheet Pull'!R290</f>
        <v>0</v>
      </c>
      <c r="Q288" s="55">
        <f>'Upload Sheet Pull'!S290</f>
        <v>0</v>
      </c>
      <c r="R288" s="55">
        <f>'Upload Sheet Pull'!T290</f>
        <v>0</v>
      </c>
      <c r="S288" s="55">
        <f>'Upload Sheet Pull'!U290</f>
        <v>0</v>
      </c>
      <c r="T288" s="55">
        <f t="shared" si="5"/>
        <v>0</v>
      </c>
    </row>
    <row r="289" spans="1:20" x14ac:dyDescent="0.2">
      <c r="A289" s="46" t="str">
        <f>'Upload Sheet Pull'!A291</f>
        <v>Budget</v>
      </c>
      <c r="B289" s="46" t="str">
        <f>'Upload Sheet Pull'!B291</f>
        <v>7010-000000</v>
      </c>
      <c r="C289" s="46">
        <f>'Upload Sheet Pull'!C291</f>
        <v>802</v>
      </c>
      <c r="D289" s="46" t="str">
        <f>'Upload Sheet Pull'!D291</f>
        <v>035</v>
      </c>
      <c r="F289" s="46" t="str">
        <f>IF('Upload Sheet Pull'!E291="","",'Upload Sheet Pull'!E291)</f>
        <v/>
      </c>
      <c r="H289" s="55">
        <f>'Upload Sheet Pull'!J291</f>
        <v>0</v>
      </c>
      <c r="I289" s="55">
        <f>'Upload Sheet Pull'!K291</f>
        <v>0</v>
      </c>
      <c r="J289" s="55">
        <f>'Upload Sheet Pull'!L291</f>
        <v>0</v>
      </c>
      <c r="K289" s="55">
        <f>'Upload Sheet Pull'!M291</f>
        <v>0</v>
      </c>
      <c r="L289" s="55">
        <f>'Upload Sheet Pull'!N291</f>
        <v>0</v>
      </c>
      <c r="M289" s="55">
        <f>'Upload Sheet Pull'!O291</f>
        <v>0</v>
      </c>
      <c r="N289" s="55">
        <f>'Upload Sheet Pull'!P291</f>
        <v>140</v>
      </c>
      <c r="O289" s="55">
        <f>'Upload Sheet Pull'!Q291</f>
        <v>0</v>
      </c>
      <c r="P289" s="55">
        <f>'Upload Sheet Pull'!R291</f>
        <v>0</v>
      </c>
      <c r="Q289" s="55">
        <f>'Upload Sheet Pull'!S291</f>
        <v>0</v>
      </c>
      <c r="R289" s="55">
        <f>'Upload Sheet Pull'!T291</f>
        <v>0</v>
      </c>
      <c r="S289" s="55">
        <f>'Upload Sheet Pull'!U291</f>
        <v>0</v>
      </c>
      <c r="T289" s="55">
        <f t="shared" si="5"/>
        <v>140</v>
      </c>
    </row>
    <row r="290" spans="1:20" x14ac:dyDescent="0.2">
      <c r="A290" s="46" t="str">
        <f>'Upload Sheet Pull'!A292</f>
        <v>Budget</v>
      </c>
      <c r="B290" s="46" t="str">
        <f>'Upload Sheet Pull'!B292</f>
        <v>7012-000000</v>
      </c>
      <c r="C290" s="46">
        <f>'Upload Sheet Pull'!C292</f>
        <v>802</v>
      </c>
      <c r="D290" s="46" t="str">
        <f>'Upload Sheet Pull'!D292</f>
        <v>035</v>
      </c>
      <c r="F290" s="46" t="str">
        <f>IF('Upload Sheet Pull'!E292="","",'Upload Sheet Pull'!E292)</f>
        <v/>
      </c>
      <c r="H290" s="55">
        <f>'Upload Sheet Pull'!J292</f>
        <v>0</v>
      </c>
      <c r="I290" s="55">
        <f>'Upload Sheet Pull'!K292</f>
        <v>0</v>
      </c>
      <c r="J290" s="55">
        <f>'Upload Sheet Pull'!L292</f>
        <v>0</v>
      </c>
      <c r="K290" s="55">
        <f>'Upload Sheet Pull'!M292</f>
        <v>0</v>
      </c>
      <c r="L290" s="55">
        <f>'Upload Sheet Pull'!N292</f>
        <v>0</v>
      </c>
      <c r="M290" s="55">
        <f>'Upload Sheet Pull'!O292</f>
        <v>0</v>
      </c>
      <c r="N290" s="55">
        <f>'Upload Sheet Pull'!P292</f>
        <v>0</v>
      </c>
      <c r="O290" s="55">
        <f>'Upload Sheet Pull'!Q292</f>
        <v>0</v>
      </c>
      <c r="P290" s="55">
        <f>'Upload Sheet Pull'!R292</f>
        <v>0</v>
      </c>
      <c r="Q290" s="55">
        <f>'Upload Sheet Pull'!S292</f>
        <v>0</v>
      </c>
      <c r="R290" s="55">
        <f>'Upload Sheet Pull'!T292</f>
        <v>0</v>
      </c>
      <c r="S290" s="55">
        <f>'Upload Sheet Pull'!U292</f>
        <v>0</v>
      </c>
      <c r="T290" s="55">
        <f t="shared" si="5"/>
        <v>0</v>
      </c>
    </row>
    <row r="291" spans="1:20" x14ac:dyDescent="0.2">
      <c r="A291" s="46" t="str">
        <f>'Upload Sheet Pull'!A293</f>
        <v>Budget</v>
      </c>
      <c r="B291" s="46" t="str">
        <f>'Upload Sheet Pull'!B293</f>
        <v>7014-000000</v>
      </c>
      <c r="C291" s="46">
        <f>'Upload Sheet Pull'!C293</f>
        <v>802</v>
      </c>
      <c r="D291" s="46" t="str">
        <f>'Upload Sheet Pull'!D293</f>
        <v>035</v>
      </c>
      <c r="F291" s="46" t="str">
        <f>IF('Upload Sheet Pull'!E293="","",'Upload Sheet Pull'!E293)</f>
        <v/>
      </c>
      <c r="H291" s="55">
        <f>'Upload Sheet Pull'!J293</f>
        <v>0</v>
      </c>
      <c r="I291" s="55">
        <f>'Upload Sheet Pull'!K293</f>
        <v>0</v>
      </c>
      <c r="J291" s="55">
        <f>'Upload Sheet Pull'!L293</f>
        <v>0</v>
      </c>
      <c r="K291" s="55">
        <f>'Upload Sheet Pull'!M293</f>
        <v>0</v>
      </c>
      <c r="L291" s="55">
        <f>'Upload Sheet Pull'!N293</f>
        <v>0</v>
      </c>
      <c r="M291" s="55">
        <f>'Upload Sheet Pull'!O293</f>
        <v>0</v>
      </c>
      <c r="N291" s="55">
        <f>'Upload Sheet Pull'!P293</f>
        <v>0</v>
      </c>
      <c r="O291" s="55">
        <f>'Upload Sheet Pull'!Q293</f>
        <v>0</v>
      </c>
      <c r="P291" s="55">
        <f>'Upload Sheet Pull'!R293</f>
        <v>0</v>
      </c>
      <c r="Q291" s="55">
        <f>'Upload Sheet Pull'!S293</f>
        <v>0</v>
      </c>
      <c r="R291" s="55">
        <f>'Upload Sheet Pull'!T293</f>
        <v>0</v>
      </c>
      <c r="S291" s="55">
        <f>'Upload Sheet Pull'!U293</f>
        <v>0</v>
      </c>
      <c r="T291" s="55">
        <f t="shared" si="5"/>
        <v>0</v>
      </c>
    </row>
    <row r="292" spans="1:20" x14ac:dyDescent="0.2">
      <c r="A292" s="46" t="str">
        <f>'Upload Sheet Pull'!A294</f>
        <v>Budget</v>
      </c>
      <c r="B292" s="46" t="str">
        <f>'Upload Sheet Pull'!B294</f>
        <v>7086-000000</v>
      </c>
      <c r="C292" s="46">
        <f>'Upload Sheet Pull'!C294</f>
        <v>802</v>
      </c>
      <c r="D292" s="46" t="str">
        <f>'Upload Sheet Pull'!D294</f>
        <v>035</v>
      </c>
      <c r="F292" s="46" t="str">
        <f>IF('Upload Sheet Pull'!E294="","",'Upload Sheet Pull'!E294)</f>
        <v/>
      </c>
      <c r="H292" s="55">
        <f>'Upload Sheet Pull'!J294</f>
        <v>0</v>
      </c>
      <c r="I292" s="55">
        <f>'Upload Sheet Pull'!K294</f>
        <v>0</v>
      </c>
      <c r="J292" s="55">
        <f>'Upload Sheet Pull'!L294</f>
        <v>0</v>
      </c>
      <c r="K292" s="55">
        <f>'Upload Sheet Pull'!M294</f>
        <v>0</v>
      </c>
      <c r="L292" s="55">
        <f>'Upload Sheet Pull'!N294</f>
        <v>0</v>
      </c>
      <c r="M292" s="55">
        <f>'Upload Sheet Pull'!O294</f>
        <v>0</v>
      </c>
      <c r="N292" s="55">
        <f>'Upload Sheet Pull'!P294</f>
        <v>0</v>
      </c>
      <c r="O292" s="55">
        <f>'Upload Sheet Pull'!Q294</f>
        <v>0</v>
      </c>
      <c r="P292" s="55">
        <f>'Upload Sheet Pull'!R294</f>
        <v>0</v>
      </c>
      <c r="Q292" s="55">
        <f>'Upload Sheet Pull'!S294</f>
        <v>0</v>
      </c>
      <c r="R292" s="55">
        <f>'Upload Sheet Pull'!T294</f>
        <v>0</v>
      </c>
      <c r="S292" s="55">
        <f>'Upload Sheet Pull'!U294</f>
        <v>0</v>
      </c>
      <c r="T292" s="55">
        <f t="shared" si="5"/>
        <v>0</v>
      </c>
    </row>
    <row r="293" spans="1:20" x14ac:dyDescent="0.2">
      <c r="A293" s="46" t="str">
        <f>'Upload Sheet Pull'!A295</f>
        <v>Budget</v>
      </c>
      <c r="B293" s="46" t="str">
        <f>'Upload Sheet Pull'!B295</f>
        <v>7090-000000</v>
      </c>
      <c r="C293" s="46">
        <f>'Upload Sheet Pull'!C295</f>
        <v>802</v>
      </c>
      <c r="D293" s="46" t="str">
        <f>'Upload Sheet Pull'!D295</f>
        <v>035</v>
      </c>
      <c r="F293" s="46" t="str">
        <f>IF('Upload Sheet Pull'!E295="","",'Upload Sheet Pull'!E295)</f>
        <v/>
      </c>
      <c r="H293" s="55">
        <f>'Upload Sheet Pull'!J295</f>
        <v>0</v>
      </c>
      <c r="I293" s="55">
        <f>'Upload Sheet Pull'!K295</f>
        <v>0</v>
      </c>
      <c r="J293" s="55">
        <f>'Upload Sheet Pull'!L295</f>
        <v>0</v>
      </c>
      <c r="K293" s="55">
        <f>'Upload Sheet Pull'!M295</f>
        <v>0</v>
      </c>
      <c r="L293" s="55">
        <f>'Upload Sheet Pull'!N295</f>
        <v>0</v>
      </c>
      <c r="M293" s="55">
        <f>'Upload Sheet Pull'!O295</f>
        <v>0</v>
      </c>
      <c r="N293" s="55">
        <f>'Upload Sheet Pull'!P295</f>
        <v>0</v>
      </c>
      <c r="O293" s="55">
        <f>'Upload Sheet Pull'!Q295</f>
        <v>0</v>
      </c>
      <c r="P293" s="55">
        <f>'Upload Sheet Pull'!R295</f>
        <v>0</v>
      </c>
      <c r="Q293" s="55">
        <f>'Upload Sheet Pull'!S295</f>
        <v>0</v>
      </c>
      <c r="R293" s="55">
        <f>'Upload Sheet Pull'!T295</f>
        <v>0</v>
      </c>
      <c r="S293" s="55">
        <f>'Upload Sheet Pull'!U295</f>
        <v>0</v>
      </c>
      <c r="T293" s="55">
        <f t="shared" si="5"/>
        <v>0</v>
      </c>
    </row>
    <row r="294" spans="1:20" x14ac:dyDescent="0.2">
      <c r="A294" s="46" t="str">
        <f>'Upload Sheet Pull'!A296</f>
        <v>Budget</v>
      </c>
      <c r="B294" s="46" t="str">
        <f>'Upload Sheet Pull'!B296</f>
        <v/>
      </c>
      <c r="C294" s="46">
        <f>'Upload Sheet Pull'!C296</f>
        <v>802</v>
      </c>
      <c r="D294" s="46" t="str">
        <f>'Upload Sheet Pull'!D296</f>
        <v>035</v>
      </c>
      <c r="F294" s="46" t="str">
        <f>IF('Upload Sheet Pull'!E296="","",'Upload Sheet Pull'!E296)</f>
        <v/>
      </c>
      <c r="H294" s="55">
        <f>'Upload Sheet Pull'!J296</f>
        <v>0</v>
      </c>
      <c r="I294" s="55">
        <f>'Upload Sheet Pull'!K296</f>
        <v>0</v>
      </c>
      <c r="J294" s="55">
        <f>'Upload Sheet Pull'!L296</f>
        <v>0</v>
      </c>
      <c r="K294" s="55">
        <f>'Upload Sheet Pull'!M296</f>
        <v>0</v>
      </c>
      <c r="L294" s="55">
        <f>'Upload Sheet Pull'!N296</f>
        <v>0</v>
      </c>
      <c r="M294" s="55">
        <f>'Upload Sheet Pull'!O296</f>
        <v>0</v>
      </c>
      <c r="N294" s="55">
        <f>'Upload Sheet Pull'!P296</f>
        <v>0</v>
      </c>
      <c r="O294" s="55">
        <f>'Upload Sheet Pull'!Q296</f>
        <v>0</v>
      </c>
      <c r="P294" s="55">
        <f>'Upload Sheet Pull'!R296</f>
        <v>0</v>
      </c>
      <c r="Q294" s="55">
        <f>'Upload Sheet Pull'!S296</f>
        <v>0</v>
      </c>
      <c r="R294" s="55">
        <f>'Upload Sheet Pull'!T296</f>
        <v>0</v>
      </c>
      <c r="S294" s="55">
        <f>'Upload Sheet Pull'!U296</f>
        <v>0</v>
      </c>
      <c r="T294" s="55">
        <f t="shared" si="5"/>
        <v>0</v>
      </c>
    </row>
    <row r="295" spans="1:20" x14ac:dyDescent="0.2">
      <c r="A295" s="46" t="str">
        <f>'Upload Sheet Pull'!A297</f>
        <v>Budget</v>
      </c>
      <c r="B295" s="46" t="str">
        <f>'Upload Sheet Pull'!B297</f>
        <v/>
      </c>
      <c r="C295" s="46">
        <f>'Upload Sheet Pull'!C297</f>
        <v>802</v>
      </c>
      <c r="D295" s="46" t="str">
        <f>'Upload Sheet Pull'!D297</f>
        <v>035</v>
      </c>
      <c r="F295" s="46" t="str">
        <f>IF('Upload Sheet Pull'!E297="","",'Upload Sheet Pull'!E297)</f>
        <v/>
      </c>
      <c r="H295" s="55">
        <f>'Upload Sheet Pull'!J297</f>
        <v>0</v>
      </c>
      <c r="I295" s="55">
        <f>'Upload Sheet Pull'!K297</f>
        <v>0</v>
      </c>
      <c r="J295" s="55">
        <f>'Upload Sheet Pull'!L297</f>
        <v>0</v>
      </c>
      <c r="K295" s="55">
        <f>'Upload Sheet Pull'!M297</f>
        <v>0</v>
      </c>
      <c r="L295" s="55">
        <f>'Upload Sheet Pull'!N297</f>
        <v>0</v>
      </c>
      <c r="M295" s="55">
        <f>'Upload Sheet Pull'!O297</f>
        <v>0</v>
      </c>
      <c r="N295" s="55">
        <f>'Upload Sheet Pull'!P297</f>
        <v>0</v>
      </c>
      <c r="O295" s="55">
        <f>'Upload Sheet Pull'!Q297</f>
        <v>0</v>
      </c>
      <c r="P295" s="55">
        <f>'Upload Sheet Pull'!R297</f>
        <v>0</v>
      </c>
      <c r="Q295" s="55">
        <f>'Upload Sheet Pull'!S297</f>
        <v>0</v>
      </c>
      <c r="R295" s="55">
        <f>'Upload Sheet Pull'!T297</f>
        <v>0</v>
      </c>
      <c r="S295" s="55">
        <f>'Upload Sheet Pull'!U297</f>
        <v>0</v>
      </c>
      <c r="T295" s="55">
        <f t="shared" si="5"/>
        <v>0</v>
      </c>
    </row>
    <row r="296" spans="1:20" x14ac:dyDescent="0.2">
      <c r="A296" s="46" t="str">
        <f>'Upload Sheet Pull'!A298</f>
        <v>Budget</v>
      </c>
      <c r="B296" s="46" t="str">
        <f>'Upload Sheet Pull'!B298</f>
        <v/>
      </c>
      <c r="C296" s="46">
        <f>'Upload Sheet Pull'!C298</f>
        <v>802</v>
      </c>
      <c r="D296" s="46" t="str">
        <f>'Upload Sheet Pull'!D298</f>
        <v>035</v>
      </c>
      <c r="F296" s="46" t="str">
        <f>IF('Upload Sheet Pull'!E298="","",'Upload Sheet Pull'!E298)</f>
        <v/>
      </c>
      <c r="H296" s="55">
        <f>'Upload Sheet Pull'!J298</f>
        <v>0</v>
      </c>
      <c r="I296" s="55">
        <f>'Upload Sheet Pull'!K298</f>
        <v>0</v>
      </c>
      <c r="J296" s="55">
        <f>'Upload Sheet Pull'!L298</f>
        <v>0</v>
      </c>
      <c r="K296" s="55">
        <f>'Upload Sheet Pull'!M298</f>
        <v>0</v>
      </c>
      <c r="L296" s="55">
        <f>'Upload Sheet Pull'!N298</f>
        <v>0</v>
      </c>
      <c r="M296" s="55">
        <f>'Upload Sheet Pull'!O298</f>
        <v>0</v>
      </c>
      <c r="N296" s="55">
        <f>'Upload Sheet Pull'!P298</f>
        <v>0</v>
      </c>
      <c r="O296" s="55">
        <f>'Upload Sheet Pull'!Q298</f>
        <v>0</v>
      </c>
      <c r="P296" s="55">
        <f>'Upload Sheet Pull'!R298</f>
        <v>0</v>
      </c>
      <c r="Q296" s="55">
        <f>'Upload Sheet Pull'!S298</f>
        <v>0</v>
      </c>
      <c r="R296" s="55">
        <f>'Upload Sheet Pull'!T298</f>
        <v>0</v>
      </c>
      <c r="S296" s="55">
        <f>'Upload Sheet Pull'!U298</f>
        <v>0</v>
      </c>
      <c r="T296" s="55">
        <f t="shared" si="5"/>
        <v>0</v>
      </c>
    </row>
    <row r="297" spans="1:20" x14ac:dyDescent="0.2">
      <c r="A297" s="46" t="str">
        <f>'Upload Sheet Pull'!A299</f>
        <v>Budget</v>
      </c>
      <c r="B297" s="46" t="str">
        <f>'Upload Sheet Pull'!B299</f>
        <v>7006-000000</v>
      </c>
      <c r="C297" s="46">
        <f>'Upload Sheet Pull'!C299</f>
        <v>803</v>
      </c>
      <c r="D297" s="46" t="str">
        <f>'Upload Sheet Pull'!D299</f>
        <v>035</v>
      </c>
      <c r="F297" s="46" t="str">
        <f>IF('Upload Sheet Pull'!E299="","",'Upload Sheet Pull'!E299)</f>
        <v/>
      </c>
      <c r="H297" s="55">
        <f>'Upload Sheet Pull'!J299</f>
        <v>0</v>
      </c>
      <c r="I297" s="55">
        <f>'Upload Sheet Pull'!K299</f>
        <v>0</v>
      </c>
      <c r="J297" s="55">
        <f>'Upload Sheet Pull'!L299</f>
        <v>0</v>
      </c>
      <c r="K297" s="55">
        <f>'Upload Sheet Pull'!M299</f>
        <v>0</v>
      </c>
      <c r="L297" s="55">
        <f>'Upload Sheet Pull'!N299</f>
        <v>0</v>
      </c>
      <c r="M297" s="55">
        <f>'Upload Sheet Pull'!O299</f>
        <v>0</v>
      </c>
      <c r="N297" s="55">
        <f>'Upload Sheet Pull'!P299</f>
        <v>0</v>
      </c>
      <c r="O297" s="55">
        <f>'Upload Sheet Pull'!Q299</f>
        <v>0</v>
      </c>
      <c r="P297" s="55">
        <f>'Upload Sheet Pull'!R299</f>
        <v>0</v>
      </c>
      <c r="Q297" s="55">
        <f>'Upload Sheet Pull'!S299</f>
        <v>0</v>
      </c>
      <c r="R297" s="55">
        <f>'Upload Sheet Pull'!T299</f>
        <v>0</v>
      </c>
      <c r="S297" s="55">
        <f>'Upload Sheet Pull'!U299</f>
        <v>0</v>
      </c>
      <c r="T297" s="55">
        <f t="shared" si="5"/>
        <v>0</v>
      </c>
    </row>
    <row r="298" spans="1:20" x14ac:dyDescent="0.2">
      <c r="A298" s="46" t="str">
        <f>'Upload Sheet Pull'!A300</f>
        <v>Budget</v>
      </c>
      <c r="B298" s="46" t="str">
        <f>'Upload Sheet Pull'!B300</f>
        <v>7010-000000</v>
      </c>
      <c r="C298" s="46">
        <f>'Upload Sheet Pull'!C300</f>
        <v>803</v>
      </c>
      <c r="D298" s="46" t="str">
        <f>'Upload Sheet Pull'!D300</f>
        <v>035</v>
      </c>
      <c r="F298" s="46" t="str">
        <f>IF('Upload Sheet Pull'!E300="","",'Upload Sheet Pull'!E300)</f>
        <v/>
      </c>
      <c r="H298" s="55">
        <f>'Upload Sheet Pull'!J300</f>
        <v>0</v>
      </c>
      <c r="I298" s="55">
        <f>'Upload Sheet Pull'!K300</f>
        <v>0</v>
      </c>
      <c r="J298" s="55">
        <f>'Upload Sheet Pull'!L300</f>
        <v>0</v>
      </c>
      <c r="K298" s="55">
        <f>'Upload Sheet Pull'!M300</f>
        <v>0</v>
      </c>
      <c r="L298" s="55">
        <f>'Upload Sheet Pull'!N300</f>
        <v>0</v>
      </c>
      <c r="M298" s="55">
        <f>'Upload Sheet Pull'!O300</f>
        <v>0</v>
      </c>
      <c r="N298" s="55">
        <f>'Upload Sheet Pull'!P300</f>
        <v>20</v>
      </c>
      <c r="O298" s="55">
        <f>'Upload Sheet Pull'!Q300</f>
        <v>0</v>
      </c>
      <c r="P298" s="55">
        <f>'Upload Sheet Pull'!R300</f>
        <v>0</v>
      </c>
      <c r="Q298" s="55">
        <f>'Upload Sheet Pull'!S300</f>
        <v>0</v>
      </c>
      <c r="R298" s="55">
        <f>'Upload Sheet Pull'!T300</f>
        <v>0</v>
      </c>
      <c r="S298" s="55">
        <f>'Upload Sheet Pull'!U300</f>
        <v>0</v>
      </c>
      <c r="T298" s="55">
        <f t="shared" si="5"/>
        <v>20</v>
      </c>
    </row>
    <row r="299" spans="1:20" x14ac:dyDescent="0.2">
      <c r="A299" s="46" t="str">
        <f>'Upload Sheet Pull'!A301</f>
        <v>Budget</v>
      </c>
      <c r="B299" s="46" t="str">
        <f>'Upload Sheet Pull'!B301</f>
        <v>7012-000000</v>
      </c>
      <c r="C299" s="46">
        <f>'Upload Sheet Pull'!C301</f>
        <v>803</v>
      </c>
      <c r="D299" s="46" t="str">
        <f>'Upload Sheet Pull'!D301</f>
        <v>035</v>
      </c>
      <c r="F299" s="46" t="str">
        <f>IF('Upload Sheet Pull'!E301="","",'Upload Sheet Pull'!E301)</f>
        <v/>
      </c>
      <c r="H299" s="55">
        <f>'Upload Sheet Pull'!J301</f>
        <v>0</v>
      </c>
      <c r="I299" s="55">
        <f>'Upload Sheet Pull'!K301</f>
        <v>0</v>
      </c>
      <c r="J299" s="55">
        <f>'Upload Sheet Pull'!L301</f>
        <v>0</v>
      </c>
      <c r="K299" s="55">
        <f>'Upload Sheet Pull'!M301</f>
        <v>0</v>
      </c>
      <c r="L299" s="55">
        <f>'Upload Sheet Pull'!N301</f>
        <v>0</v>
      </c>
      <c r="M299" s="55">
        <f>'Upload Sheet Pull'!O301</f>
        <v>0</v>
      </c>
      <c r="N299" s="55">
        <f>'Upload Sheet Pull'!P301</f>
        <v>0</v>
      </c>
      <c r="O299" s="55">
        <f>'Upload Sheet Pull'!Q301</f>
        <v>0</v>
      </c>
      <c r="P299" s="55">
        <f>'Upload Sheet Pull'!R301</f>
        <v>0</v>
      </c>
      <c r="Q299" s="55">
        <f>'Upload Sheet Pull'!S301</f>
        <v>0</v>
      </c>
      <c r="R299" s="55">
        <f>'Upload Sheet Pull'!T301</f>
        <v>0</v>
      </c>
      <c r="S299" s="55">
        <f>'Upload Sheet Pull'!U301</f>
        <v>0</v>
      </c>
      <c r="T299" s="55">
        <f t="shared" si="5"/>
        <v>0</v>
      </c>
    </row>
    <row r="300" spans="1:20" x14ac:dyDescent="0.2">
      <c r="A300" s="46" t="str">
        <f>'Upload Sheet Pull'!A302</f>
        <v>Budget</v>
      </c>
      <c r="B300" s="46" t="str">
        <f>'Upload Sheet Pull'!B302</f>
        <v>7014-000000</v>
      </c>
      <c r="C300" s="46">
        <f>'Upload Sheet Pull'!C302</f>
        <v>803</v>
      </c>
      <c r="D300" s="46" t="str">
        <f>'Upload Sheet Pull'!D302</f>
        <v>035</v>
      </c>
      <c r="F300" s="46" t="str">
        <f>IF('Upload Sheet Pull'!E302="","",'Upload Sheet Pull'!E302)</f>
        <v/>
      </c>
      <c r="H300" s="55">
        <f>'Upload Sheet Pull'!J302</f>
        <v>0</v>
      </c>
      <c r="I300" s="55">
        <f>'Upload Sheet Pull'!K302</f>
        <v>0</v>
      </c>
      <c r="J300" s="55">
        <f>'Upload Sheet Pull'!L302</f>
        <v>0</v>
      </c>
      <c r="K300" s="55">
        <f>'Upload Sheet Pull'!M302</f>
        <v>0</v>
      </c>
      <c r="L300" s="55">
        <f>'Upload Sheet Pull'!N302</f>
        <v>0</v>
      </c>
      <c r="M300" s="55">
        <f>'Upload Sheet Pull'!O302</f>
        <v>0</v>
      </c>
      <c r="N300" s="55">
        <f>'Upload Sheet Pull'!P302</f>
        <v>0</v>
      </c>
      <c r="O300" s="55">
        <f>'Upload Sheet Pull'!Q302</f>
        <v>0</v>
      </c>
      <c r="P300" s="55">
        <f>'Upload Sheet Pull'!R302</f>
        <v>0</v>
      </c>
      <c r="Q300" s="55">
        <f>'Upload Sheet Pull'!S302</f>
        <v>0</v>
      </c>
      <c r="R300" s="55">
        <f>'Upload Sheet Pull'!T302</f>
        <v>0</v>
      </c>
      <c r="S300" s="55">
        <f>'Upload Sheet Pull'!U302</f>
        <v>0</v>
      </c>
      <c r="T300" s="55">
        <f t="shared" si="5"/>
        <v>0</v>
      </c>
    </row>
    <row r="301" spans="1:20" x14ac:dyDescent="0.2">
      <c r="A301" s="46" t="str">
        <f>'Upload Sheet Pull'!A303</f>
        <v>Budget</v>
      </c>
      <c r="B301" s="46" t="str">
        <f>'Upload Sheet Pull'!B303</f>
        <v>7086-000000</v>
      </c>
      <c r="C301" s="46">
        <f>'Upload Sheet Pull'!C303</f>
        <v>803</v>
      </c>
      <c r="D301" s="46" t="str">
        <f>'Upload Sheet Pull'!D303</f>
        <v>035</v>
      </c>
      <c r="F301" s="46" t="str">
        <f>IF('Upload Sheet Pull'!E303="","",'Upload Sheet Pull'!E303)</f>
        <v/>
      </c>
      <c r="H301" s="55">
        <f>'Upload Sheet Pull'!J303</f>
        <v>0</v>
      </c>
      <c r="I301" s="55">
        <f>'Upload Sheet Pull'!K303</f>
        <v>0</v>
      </c>
      <c r="J301" s="55">
        <f>'Upload Sheet Pull'!L303</f>
        <v>0</v>
      </c>
      <c r="K301" s="55">
        <f>'Upload Sheet Pull'!M303</f>
        <v>0</v>
      </c>
      <c r="L301" s="55">
        <f>'Upload Sheet Pull'!N303</f>
        <v>0</v>
      </c>
      <c r="M301" s="55">
        <f>'Upload Sheet Pull'!O303</f>
        <v>0</v>
      </c>
      <c r="N301" s="55">
        <f>'Upload Sheet Pull'!P303</f>
        <v>0</v>
      </c>
      <c r="O301" s="55">
        <f>'Upload Sheet Pull'!Q303</f>
        <v>0</v>
      </c>
      <c r="P301" s="55">
        <f>'Upload Sheet Pull'!R303</f>
        <v>0</v>
      </c>
      <c r="Q301" s="55">
        <f>'Upload Sheet Pull'!S303</f>
        <v>0</v>
      </c>
      <c r="R301" s="55">
        <f>'Upload Sheet Pull'!T303</f>
        <v>0</v>
      </c>
      <c r="S301" s="55">
        <f>'Upload Sheet Pull'!U303</f>
        <v>0</v>
      </c>
      <c r="T301" s="55">
        <f t="shared" si="5"/>
        <v>0</v>
      </c>
    </row>
    <row r="302" spans="1:20" x14ac:dyDescent="0.2">
      <c r="A302" s="46" t="str">
        <f>'Upload Sheet Pull'!A304</f>
        <v>Budget</v>
      </c>
      <c r="B302" s="46" t="str">
        <f>'Upload Sheet Pull'!B304</f>
        <v>7090-000000</v>
      </c>
      <c r="C302" s="46">
        <f>'Upload Sheet Pull'!C304</f>
        <v>803</v>
      </c>
      <c r="D302" s="46" t="str">
        <f>'Upload Sheet Pull'!D304</f>
        <v>035</v>
      </c>
      <c r="F302" s="46" t="str">
        <f>IF('Upload Sheet Pull'!E304="","",'Upload Sheet Pull'!E304)</f>
        <v/>
      </c>
      <c r="H302" s="55">
        <f>'Upload Sheet Pull'!J304</f>
        <v>0</v>
      </c>
      <c r="I302" s="55">
        <f>'Upload Sheet Pull'!K304</f>
        <v>0</v>
      </c>
      <c r="J302" s="55">
        <f>'Upload Sheet Pull'!L304</f>
        <v>0</v>
      </c>
      <c r="K302" s="55">
        <f>'Upload Sheet Pull'!M304</f>
        <v>0</v>
      </c>
      <c r="L302" s="55">
        <f>'Upload Sheet Pull'!N304</f>
        <v>0</v>
      </c>
      <c r="M302" s="55">
        <f>'Upload Sheet Pull'!O304</f>
        <v>0</v>
      </c>
      <c r="N302" s="55">
        <f>'Upload Sheet Pull'!P304</f>
        <v>0</v>
      </c>
      <c r="O302" s="55">
        <f>'Upload Sheet Pull'!Q304</f>
        <v>0</v>
      </c>
      <c r="P302" s="55">
        <f>'Upload Sheet Pull'!R304</f>
        <v>0</v>
      </c>
      <c r="Q302" s="55">
        <f>'Upload Sheet Pull'!S304</f>
        <v>0</v>
      </c>
      <c r="R302" s="55">
        <f>'Upload Sheet Pull'!T304</f>
        <v>0</v>
      </c>
      <c r="S302" s="55">
        <f>'Upload Sheet Pull'!U304</f>
        <v>0</v>
      </c>
      <c r="T302" s="55">
        <f t="shared" si="5"/>
        <v>0</v>
      </c>
    </row>
    <row r="303" spans="1:20" x14ac:dyDescent="0.2">
      <c r="A303" s="46" t="str">
        <f>'Upload Sheet Pull'!A305</f>
        <v>Budget</v>
      </c>
      <c r="B303" s="46" t="str">
        <f>'Upload Sheet Pull'!B305</f>
        <v/>
      </c>
      <c r="C303" s="46">
        <f>'Upload Sheet Pull'!C305</f>
        <v>803</v>
      </c>
      <c r="D303" s="46" t="str">
        <f>'Upload Sheet Pull'!D305</f>
        <v>035</v>
      </c>
      <c r="F303" s="46" t="str">
        <f>IF('Upload Sheet Pull'!E305="","",'Upload Sheet Pull'!E305)</f>
        <v/>
      </c>
      <c r="H303" s="55">
        <f>'Upload Sheet Pull'!J305</f>
        <v>0</v>
      </c>
      <c r="I303" s="55">
        <f>'Upload Sheet Pull'!K305</f>
        <v>0</v>
      </c>
      <c r="J303" s="55">
        <f>'Upload Sheet Pull'!L305</f>
        <v>0</v>
      </c>
      <c r="K303" s="55">
        <f>'Upload Sheet Pull'!M305</f>
        <v>0</v>
      </c>
      <c r="L303" s="55">
        <f>'Upload Sheet Pull'!N305</f>
        <v>0</v>
      </c>
      <c r="M303" s="55">
        <f>'Upload Sheet Pull'!O305</f>
        <v>0</v>
      </c>
      <c r="N303" s="55">
        <f>'Upload Sheet Pull'!P305</f>
        <v>0</v>
      </c>
      <c r="O303" s="55">
        <f>'Upload Sheet Pull'!Q305</f>
        <v>0</v>
      </c>
      <c r="P303" s="55">
        <f>'Upload Sheet Pull'!R305</f>
        <v>0</v>
      </c>
      <c r="Q303" s="55">
        <f>'Upload Sheet Pull'!S305</f>
        <v>0</v>
      </c>
      <c r="R303" s="55">
        <f>'Upload Sheet Pull'!T305</f>
        <v>0</v>
      </c>
      <c r="S303" s="55">
        <f>'Upload Sheet Pull'!U305</f>
        <v>0</v>
      </c>
      <c r="T303" s="55">
        <f t="shared" si="5"/>
        <v>0</v>
      </c>
    </row>
    <row r="304" spans="1:20" x14ac:dyDescent="0.2">
      <c r="A304" s="46" t="str">
        <f>'Upload Sheet Pull'!A306</f>
        <v>Budget</v>
      </c>
      <c r="B304" s="46" t="str">
        <f>'Upload Sheet Pull'!B306</f>
        <v/>
      </c>
      <c r="C304" s="46">
        <f>'Upload Sheet Pull'!C306</f>
        <v>803</v>
      </c>
      <c r="D304" s="46" t="str">
        <f>'Upload Sheet Pull'!D306</f>
        <v>035</v>
      </c>
      <c r="F304" s="46" t="str">
        <f>IF('Upload Sheet Pull'!E306="","",'Upload Sheet Pull'!E306)</f>
        <v/>
      </c>
      <c r="H304" s="55">
        <f>'Upload Sheet Pull'!J306</f>
        <v>0</v>
      </c>
      <c r="I304" s="55">
        <f>'Upload Sheet Pull'!K306</f>
        <v>0</v>
      </c>
      <c r="J304" s="55">
        <f>'Upload Sheet Pull'!L306</f>
        <v>0</v>
      </c>
      <c r="K304" s="55">
        <f>'Upload Sheet Pull'!M306</f>
        <v>0</v>
      </c>
      <c r="L304" s="55">
        <f>'Upload Sheet Pull'!N306</f>
        <v>0</v>
      </c>
      <c r="M304" s="55">
        <f>'Upload Sheet Pull'!O306</f>
        <v>0</v>
      </c>
      <c r="N304" s="55">
        <f>'Upload Sheet Pull'!P306</f>
        <v>0</v>
      </c>
      <c r="O304" s="55">
        <f>'Upload Sheet Pull'!Q306</f>
        <v>0</v>
      </c>
      <c r="P304" s="55">
        <f>'Upload Sheet Pull'!R306</f>
        <v>0</v>
      </c>
      <c r="Q304" s="55">
        <f>'Upload Sheet Pull'!S306</f>
        <v>0</v>
      </c>
      <c r="R304" s="55">
        <f>'Upload Sheet Pull'!T306</f>
        <v>0</v>
      </c>
      <c r="S304" s="55">
        <f>'Upload Sheet Pull'!U306</f>
        <v>0</v>
      </c>
      <c r="T304" s="55">
        <f t="shared" si="5"/>
        <v>0</v>
      </c>
    </row>
    <row r="305" spans="1:20" x14ac:dyDescent="0.2">
      <c r="A305" s="46" t="str">
        <f>'Upload Sheet Pull'!A307</f>
        <v>Budget</v>
      </c>
      <c r="B305" s="46" t="str">
        <f>'Upload Sheet Pull'!B307</f>
        <v/>
      </c>
      <c r="C305" s="46">
        <f>'Upload Sheet Pull'!C307</f>
        <v>803</v>
      </c>
      <c r="D305" s="46" t="str">
        <f>'Upload Sheet Pull'!D307</f>
        <v>035</v>
      </c>
      <c r="F305" s="46" t="str">
        <f>IF('Upload Sheet Pull'!E307="","",'Upload Sheet Pull'!E307)</f>
        <v/>
      </c>
      <c r="H305" s="55">
        <f>'Upload Sheet Pull'!J307</f>
        <v>0</v>
      </c>
      <c r="I305" s="55">
        <f>'Upload Sheet Pull'!K307</f>
        <v>0</v>
      </c>
      <c r="J305" s="55">
        <f>'Upload Sheet Pull'!L307</f>
        <v>0</v>
      </c>
      <c r="K305" s="55">
        <f>'Upload Sheet Pull'!M307</f>
        <v>0</v>
      </c>
      <c r="L305" s="55">
        <f>'Upload Sheet Pull'!N307</f>
        <v>0</v>
      </c>
      <c r="M305" s="55">
        <f>'Upload Sheet Pull'!O307</f>
        <v>0</v>
      </c>
      <c r="N305" s="55">
        <f>'Upload Sheet Pull'!P307</f>
        <v>0</v>
      </c>
      <c r="O305" s="55">
        <f>'Upload Sheet Pull'!Q307</f>
        <v>0</v>
      </c>
      <c r="P305" s="55">
        <f>'Upload Sheet Pull'!R307</f>
        <v>0</v>
      </c>
      <c r="Q305" s="55">
        <f>'Upload Sheet Pull'!S307</f>
        <v>0</v>
      </c>
      <c r="R305" s="55">
        <f>'Upload Sheet Pull'!T307</f>
        <v>0</v>
      </c>
      <c r="S305" s="55">
        <f>'Upload Sheet Pull'!U307</f>
        <v>0</v>
      </c>
      <c r="T305" s="55">
        <f t="shared" si="5"/>
        <v>0</v>
      </c>
    </row>
    <row r="306" spans="1:20" x14ac:dyDescent="0.2">
      <c r="A306" s="46" t="str">
        <f>'Upload Sheet Pull'!A308</f>
        <v>Budget</v>
      </c>
      <c r="B306" s="46" t="str">
        <f>'Upload Sheet Pull'!B308</f>
        <v>7004-000000</v>
      </c>
      <c r="C306" s="46">
        <f>'Upload Sheet Pull'!C308</f>
        <v>900</v>
      </c>
      <c r="D306" s="46" t="str">
        <f>'Upload Sheet Pull'!D308</f>
        <v>035</v>
      </c>
      <c r="F306" s="46" t="str">
        <f>IF('Upload Sheet Pull'!E308="","",'Upload Sheet Pull'!E308)</f>
        <v/>
      </c>
      <c r="H306" s="55">
        <f>'Upload Sheet Pull'!J308</f>
        <v>0</v>
      </c>
      <c r="I306" s="55">
        <f>'Upload Sheet Pull'!K308</f>
        <v>0</v>
      </c>
      <c r="J306" s="55">
        <f>'Upload Sheet Pull'!L308</f>
        <v>0</v>
      </c>
      <c r="K306" s="55">
        <f>'Upload Sheet Pull'!M308</f>
        <v>0</v>
      </c>
      <c r="L306" s="55">
        <f>'Upload Sheet Pull'!N308</f>
        <v>0</v>
      </c>
      <c r="M306" s="55">
        <f>'Upload Sheet Pull'!O308</f>
        <v>0</v>
      </c>
      <c r="N306" s="55">
        <f>'Upload Sheet Pull'!P308</f>
        <v>0</v>
      </c>
      <c r="O306" s="55">
        <f>'Upload Sheet Pull'!Q308</f>
        <v>0</v>
      </c>
      <c r="P306" s="55">
        <f>'Upload Sheet Pull'!R308</f>
        <v>0</v>
      </c>
      <c r="Q306" s="55">
        <f>'Upload Sheet Pull'!S308</f>
        <v>0</v>
      </c>
      <c r="R306" s="55">
        <f>'Upload Sheet Pull'!T308</f>
        <v>0</v>
      </c>
      <c r="S306" s="55">
        <f>'Upload Sheet Pull'!U308</f>
        <v>0</v>
      </c>
      <c r="T306" s="55">
        <f t="shared" si="5"/>
        <v>0</v>
      </c>
    </row>
    <row r="307" spans="1:20" x14ac:dyDescent="0.2">
      <c r="A307" s="46" t="str">
        <f>'Upload Sheet Pull'!A309</f>
        <v>Budget</v>
      </c>
      <c r="B307" s="46" t="str">
        <f>'Upload Sheet Pull'!B309</f>
        <v>7008-000000</v>
      </c>
      <c r="C307" s="46">
        <f>'Upload Sheet Pull'!C309</f>
        <v>900</v>
      </c>
      <c r="D307" s="46" t="str">
        <f>'Upload Sheet Pull'!D309</f>
        <v>035</v>
      </c>
      <c r="F307" s="46" t="str">
        <f>IF('Upload Sheet Pull'!E309="","",'Upload Sheet Pull'!E309)</f>
        <v/>
      </c>
      <c r="H307" s="55">
        <f>'Upload Sheet Pull'!J309</f>
        <v>0</v>
      </c>
      <c r="I307" s="55">
        <f>'Upload Sheet Pull'!K309</f>
        <v>0</v>
      </c>
      <c r="J307" s="55">
        <f>'Upload Sheet Pull'!L309</f>
        <v>0</v>
      </c>
      <c r="K307" s="55">
        <f>'Upload Sheet Pull'!M309</f>
        <v>0</v>
      </c>
      <c r="L307" s="55">
        <f>'Upload Sheet Pull'!N309</f>
        <v>0</v>
      </c>
      <c r="M307" s="55">
        <f>'Upload Sheet Pull'!O309</f>
        <v>0</v>
      </c>
      <c r="N307" s="55">
        <f>'Upload Sheet Pull'!P309</f>
        <v>0</v>
      </c>
      <c r="O307" s="55">
        <f>'Upload Sheet Pull'!Q309</f>
        <v>0</v>
      </c>
      <c r="P307" s="55">
        <f>'Upload Sheet Pull'!R309</f>
        <v>0</v>
      </c>
      <c r="Q307" s="55">
        <f>'Upload Sheet Pull'!S309</f>
        <v>0</v>
      </c>
      <c r="R307" s="55">
        <f>'Upload Sheet Pull'!T309</f>
        <v>0</v>
      </c>
      <c r="S307" s="55">
        <f>'Upload Sheet Pull'!U309</f>
        <v>0</v>
      </c>
      <c r="T307" s="55">
        <f t="shared" si="5"/>
        <v>0</v>
      </c>
    </row>
    <row r="308" spans="1:20" x14ac:dyDescent="0.2">
      <c r="A308" s="46" t="str">
        <f>'Upload Sheet Pull'!A310</f>
        <v>Budget</v>
      </c>
      <c r="B308" s="46" t="str">
        <f>'Upload Sheet Pull'!B310</f>
        <v>7010-000000</v>
      </c>
      <c r="C308" s="46">
        <f>'Upload Sheet Pull'!C310</f>
        <v>900</v>
      </c>
      <c r="D308" s="46" t="str">
        <f>'Upload Sheet Pull'!D310</f>
        <v>035</v>
      </c>
      <c r="F308" s="46" t="str">
        <f>IF('Upload Sheet Pull'!E310="","",'Upload Sheet Pull'!E310)</f>
        <v/>
      </c>
      <c r="H308" s="55">
        <f>'Upload Sheet Pull'!J310</f>
        <v>0</v>
      </c>
      <c r="I308" s="55">
        <f>'Upload Sheet Pull'!K310</f>
        <v>0</v>
      </c>
      <c r="J308" s="55">
        <f>'Upload Sheet Pull'!L310</f>
        <v>0</v>
      </c>
      <c r="K308" s="55">
        <f>'Upload Sheet Pull'!M310</f>
        <v>0</v>
      </c>
      <c r="L308" s="55">
        <f>'Upload Sheet Pull'!N310</f>
        <v>0</v>
      </c>
      <c r="M308" s="55">
        <f>'Upload Sheet Pull'!O310</f>
        <v>0</v>
      </c>
      <c r="N308" s="55">
        <f>'Upload Sheet Pull'!P310</f>
        <v>0</v>
      </c>
      <c r="O308" s="55">
        <f>'Upload Sheet Pull'!Q310</f>
        <v>0</v>
      </c>
      <c r="P308" s="55">
        <f>'Upload Sheet Pull'!R310</f>
        <v>0</v>
      </c>
      <c r="Q308" s="55">
        <f>'Upload Sheet Pull'!S310</f>
        <v>0</v>
      </c>
      <c r="R308" s="55">
        <f>'Upload Sheet Pull'!T310</f>
        <v>0</v>
      </c>
      <c r="S308" s="55">
        <f>'Upload Sheet Pull'!U310</f>
        <v>0</v>
      </c>
      <c r="T308" s="55">
        <f t="shared" si="5"/>
        <v>0</v>
      </c>
    </row>
    <row r="309" spans="1:20" x14ac:dyDescent="0.2">
      <c r="A309" s="46" t="str">
        <f>'Upload Sheet Pull'!A311</f>
        <v>Budget</v>
      </c>
      <c r="B309" s="46" t="str">
        <f>'Upload Sheet Pull'!B311</f>
        <v>7012-000000</v>
      </c>
      <c r="C309" s="46">
        <f>'Upload Sheet Pull'!C311</f>
        <v>900</v>
      </c>
      <c r="D309" s="46" t="str">
        <f>'Upload Sheet Pull'!D311</f>
        <v>035</v>
      </c>
      <c r="F309" s="46" t="str">
        <f>IF('Upload Sheet Pull'!E311="","",'Upload Sheet Pull'!E311)</f>
        <v/>
      </c>
      <c r="H309" s="55">
        <f>'Upload Sheet Pull'!J311</f>
        <v>0</v>
      </c>
      <c r="I309" s="55">
        <f>'Upload Sheet Pull'!K311</f>
        <v>0</v>
      </c>
      <c r="J309" s="55">
        <f>'Upload Sheet Pull'!L311</f>
        <v>0</v>
      </c>
      <c r="K309" s="55">
        <f>'Upload Sheet Pull'!M311</f>
        <v>10</v>
      </c>
      <c r="L309" s="55">
        <f>'Upload Sheet Pull'!N311</f>
        <v>0</v>
      </c>
      <c r="M309" s="55">
        <f>'Upload Sheet Pull'!O311</f>
        <v>10</v>
      </c>
      <c r="N309" s="55">
        <f>'Upload Sheet Pull'!P311</f>
        <v>0</v>
      </c>
      <c r="O309" s="55">
        <f>'Upload Sheet Pull'!Q311</f>
        <v>10</v>
      </c>
      <c r="P309" s="55">
        <f>'Upload Sheet Pull'!R311</f>
        <v>0</v>
      </c>
      <c r="Q309" s="55">
        <f>'Upload Sheet Pull'!S311</f>
        <v>10</v>
      </c>
      <c r="R309" s="55">
        <f>'Upload Sheet Pull'!T311</f>
        <v>0</v>
      </c>
      <c r="S309" s="55">
        <f>'Upload Sheet Pull'!U311</f>
        <v>0</v>
      </c>
      <c r="T309" s="55">
        <f t="shared" si="5"/>
        <v>40</v>
      </c>
    </row>
    <row r="310" spans="1:20" x14ac:dyDescent="0.2">
      <c r="A310" s="46" t="str">
        <f>'Upload Sheet Pull'!A312</f>
        <v>Budget</v>
      </c>
      <c r="B310" s="46" t="str">
        <f>'Upload Sheet Pull'!B312</f>
        <v>7014-000000</v>
      </c>
      <c r="C310" s="46">
        <f>'Upload Sheet Pull'!C312</f>
        <v>900</v>
      </c>
      <c r="D310" s="46" t="str">
        <f>'Upload Sheet Pull'!D312</f>
        <v>035</v>
      </c>
      <c r="F310" s="46" t="str">
        <f>IF('Upload Sheet Pull'!E312="","",'Upload Sheet Pull'!E312)</f>
        <v/>
      </c>
      <c r="H310" s="55">
        <f>'Upload Sheet Pull'!J312</f>
        <v>0</v>
      </c>
      <c r="I310" s="55">
        <f>'Upload Sheet Pull'!K312</f>
        <v>0</v>
      </c>
      <c r="J310" s="55">
        <f>'Upload Sheet Pull'!L312</f>
        <v>0</v>
      </c>
      <c r="K310" s="55">
        <f>'Upload Sheet Pull'!M312</f>
        <v>0</v>
      </c>
      <c r="L310" s="55">
        <f>'Upload Sheet Pull'!N312</f>
        <v>0</v>
      </c>
      <c r="M310" s="55">
        <f>'Upload Sheet Pull'!O312</f>
        <v>0</v>
      </c>
      <c r="N310" s="55">
        <f>'Upload Sheet Pull'!P312</f>
        <v>0</v>
      </c>
      <c r="O310" s="55">
        <f>'Upload Sheet Pull'!Q312</f>
        <v>0</v>
      </c>
      <c r="P310" s="55">
        <f>'Upload Sheet Pull'!R312</f>
        <v>0</v>
      </c>
      <c r="Q310" s="55">
        <f>'Upload Sheet Pull'!S312</f>
        <v>0</v>
      </c>
      <c r="R310" s="55">
        <f>'Upload Sheet Pull'!T312</f>
        <v>0</v>
      </c>
      <c r="S310" s="55">
        <f>'Upload Sheet Pull'!U312</f>
        <v>0</v>
      </c>
      <c r="T310" s="55">
        <f t="shared" si="5"/>
        <v>0</v>
      </c>
    </row>
    <row r="311" spans="1:20" x14ac:dyDescent="0.2">
      <c r="A311" s="46" t="str">
        <f>'Upload Sheet Pull'!A313</f>
        <v>Budget</v>
      </c>
      <c r="B311" s="46" t="str">
        <f>'Upload Sheet Pull'!B313</f>
        <v>7020-000000</v>
      </c>
      <c r="C311" s="46">
        <f>'Upload Sheet Pull'!C313</f>
        <v>900</v>
      </c>
      <c r="D311" s="46" t="str">
        <f>'Upload Sheet Pull'!D313</f>
        <v>035</v>
      </c>
      <c r="F311" s="46" t="str">
        <f>IF('Upload Sheet Pull'!E313="","",'Upload Sheet Pull'!E313)</f>
        <v/>
      </c>
      <c r="H311" s="55">
        <f>'Upload Sheet Pull'!J313</f>
        <v>0</v>
      </c>
      <c r="I311" s="55">
        <f>'Upload Sheet Pull'!K313</f>
        <v>0</v>
      </c>
      <c r="J311" s="55">
        <f>'Upload Sheet Pull'!L313</f>
        <v>0</v>
      </c>
      <c r="K311" s="55">
        <f>'Upload Sheet Pull'!M313</f>
        <v>0</v>
      </c>
      <c r="L311" s="55">
        <f>'Upload Sheet Pull'!N313</f>
        <v>0</v>
      </c>
      <c r="M311" s="55">
        <f>'Upload Sheet Pull'!O313</f>
        <v>0</v>
      </c>
      <c r="N311" s="55">
        <f>'Upload Sheet Pull'!P313</f>
        <v>0</v>
      </c>
      <c r="O311" s="55">
        <f>'Upload Sheet Pull'!Q313</f>
        <v>0</v>
      </c>
      <c r="P311" s="55">
        <f>'Upload Sheet Pull'!R313</f>
        <v>0</v>
      </c>
      <c r="Q311" s="55">
        <f>'Upload Sheet Pull'!S313</f>
        <v>0</v>
      </c>
      <c r="R311" s="55">
        <f>'Upload Sheet Pull'!T313</f>
        <v>0</v>
      </c>
      <c r="S311" s="55">
        <f>'Upload Sheet Pull'!U313</f>
        <v>0</v>
      </c>
      <c r="T311" s="55">
        <f t="shared" si="5"/>
        <v>0</v>
      </c>
    </row>
    <row r="312" spans="1:20" x14ac:dyDescent="0.2">
      <c r="A312" s="46" t="str">
        <f>'Upload Sheet Pull'!A314</f>
        <v>Budget</v>
      </c>
      <c r="B312" s="46" t="str">
        <f>'Upload Sheet Pull'!B314</f>
        <v>7022-000000</v>
      </c>
      <c r="C312" s="46">
        <f>'Upload Sheet Pull'!C314</f>
        <v>900</v>
      </c>
      <c r="D312" s="46" t="str">
        <f>'Upload Sheet Pull'!D314</f>
        <v>035</v>
      </c>
      <c r="F312" s="46" t="str">
        <f>IF('Upload Sheet Pull'!E314="","",'Upload Sheet Pull'!E314)</f>
        <v/>
      </c>
      <c r="H312" s="55">
        <f>'Upload Sheet Pull'!J314</f>
        <v>0</v>
      </c>
      <c r="I312" s="55">
        <f>'Upload Sheet Pull'!K314</f>
        <v>0</v>
      </c>
      <c r="J312" s="55">
        <f>'Upload Sheet Pull'!L314</f>
        <v>0</v>
      </c>
      <c r="K312" s="55">
        <f>'Upload Sheet Pull'!M314</f>
        <v>0</v>
      </c>
      <c r="L312" s="55">
        <f>'Upload Sheet Pull'!N314</f>
        <v>0</v>
      </c>
      <c r="M312" s="55">
        <f>'Upload Sheet Pull'!O314</f>
        <v>0</v>
      </c>
      <c r="N312" s="55">
        <f>'Upload Sheet Pull'!P314</f>
        <v>0</v>
      </c>
      <c r="O312" s="55">
        <f>'Upload Sheet Pull'!Q314</f>
        <v>0</v>
      </c>
      <c r="P312" s="55">
        <f>'Upload Sheet Pull'!R314</f>
        <v>0</v>
      </c>
      <c r="Q312" s="55">
        <f>'Upload Sheet Pull'!S314</f>
        <v>0</v>
      </c>
      <c r="R312" s="55">
        <f>'Upload Sheet Pull'!T314</f>
        <v>0</v>
      </c>
      <c r="S312" s="55">
        <f>'Upload Sheet Pull'!U314</f>
        <v>0</v>
      </c>
      <c r="T312" s="55">
        <f t="shared" si="5"/>
        <v>0</v>
      </c>
    </row>
    <row r="313" spans="1:20" x14ac:dyDescent="0.2">
      <c r="A313" s="46" t="str">
        <f>'Upload Sheet Pull'!A315</f>
        <v>Budget</v>
      </c>
      <c r="B313" s="46" t="str">
        <f>'Upload Sheet Pull'!B315</f>
        <v>7026-000000</v>
      </c>
      <c r="C313" s="46">
        <f>'Upload Sheet Pull'!C315</f>
        <v>900</v>
      </c>
      <c r="D313" s="46" t="str">
        <f>'Upload Sheet Pull'!D315</f>
        <v>035</v>
      </c>
      <c r="F313" s="46" t="str">
        <f>IF('Upload Sheet Pull'!E315="","",'Upload Sheet Pull'!E315)</f>
        <v/>
      </c>
      <c r="H313" s="55">
        <f>'Upload Sheet Pull'!J315</f>
        <v>0</v>
      </c>
      <c r="I313" s="55">
        <f>'Upload Sheet Pull'!K315</f>
        <v>0</v>
      </c>
      <c r="J313" s="55">
        <f>'Upload Sheet Pull'!L315</f>
        <v>60</v>
      </c>
      <c r="K313" s="55">
        <f>'Upload Sheet Pull'!M315</f>
        <v>0</v>
      </c>
      <c r="L313" s="55">
        <f>'Upload Sheet Pull'!N315</f>
        <v>0</v>
      </c>
      <c r="M313" s="55">
        <f>'Upload Sheet Pull'!O315</f>
        <v>0</v>
      </c>
      <c r="N313" s="55">
        <f>'Upload Sheet Pull'!P315</f>
        <v>0</v>
      </c>
      <c r="O313" s="55">
        <f>'Upload Sheet Pull'!Q315</f>
        <v>0</v>
      </c>
      <c r="P313" s="55">
        <f>'Upload Sheet Pull'!R315</f>
        <v>0</v>
      </c>
      <c r="Q313" s="55">
        <f>'Upload Sheet Pull'!S315</f>
        <v>0</v>
      </c>
      <c r="R313" s="55">
        <f>'Upload Sheet Pull'!T315</f>
        <v>0</v>
      </c>
      <c r="S313" s="55">
        <f>'Upload Sheet Pull'!U315</f>
        <v>0</v>
      </c>
      <c r="T313" s="55">
        <f t="shared" si="5"/>
        <v>60</v>
      </c>
    </row>
    <row r="314" spans="1:20" x14ac:dyDescent="0.2">
      <c r="A314" s="46" t="str">
        <f>'Upload Sheet Pull'!A316</f>
        <v>Budget</v>
      </c>
      <c r="B314" s="46" t="str">
        <f>'Upload Sheet Pull'!B316</f>
        <v>7030-000000</v>
      </c>
      <c r="C314" s="46">
        <f>'Upload Sheet Pull'!C316</f>
        <v>900</v>
      </c>
      <c r="D314" s="46" t="str">
        <f>'Upload Sheet Pull'!D316</f>
        <v>035</v>
      </c>
      <c r="F314" s="46" t="str">
        <f>IF('Upload Sheet Pull'!E316="","",'Upload Sheet Pull'!E316)</f>
        <v/>
      </c>
      <c r="H314" s="55">
        <f>'Upload Sheet Pull'!J316</f>
        <v>0</v>
      </c>
      <c r="I314" s="55">
        <f>'Upload Sheet Pull'!K316</f>
        <v>0</v>
      </c>
      <c r="J314" s="55">
        <f>'Upload Sheet Pull'!L316</f>
        <v>0</v>
      </c>
      <c r="K314" s="55">
        <f>'Upload Sheet Pull'!M316</f>
        <v>0</v>
      </c>
      <c r="L314" s="55">
        <f>'Upload Sheet Pull'!N316</f>
        <v>0</v>
      </c>
      <c r="M314" s="55">
        <f>'Upload Sheet Pull'!O316</f>
        <v>0</v>
      </c>
      <c r="N314" s="55">
        <f>'Upload Sheet Pull'!P316</f>
        <v>0</v>
      </c>
      <c r="O314" s="55">
        <f>'Upload Sheet Pull'!Q316</f>
        <v>0</v>
      </c>
      <c r="P314" s="55">
        <f>'Upload Sheet Pull'!R316</f>
        <v>0</v>
      </c>
      <c r="Q314" s="55">
        <f>'Upload Sheet Pull'!S316</f>
        <v>0</v>
      </c>
      <c r="R314" s="55">
        <f>'Upload Sheet Pull'!T316</f>
        <v>0</v>
      </c>
      <c r="S314" s="55">
        <f>'Upload Sheet Pull'!U316</f>
        <v>0</v>
      </c>
      <c r="T314" s="55">
        <f t="shared" si="5"/>
        <v>0</v>
      </c>
    </row>
    <row r="315" spans="1:20" x14ac:dyDescent="0.2">
      <c r="A315" s="46" t="str">
        <f>'Upload Sheet Pull'!A317</f>
        <v>Budget</v>
      </c>
      <c r="B315" s="46" t="str">
        <f>'Upload Sheet Pull'!B317</f>
        <v>7032-000000</v>
      </c>
      <c r="C315" s="46">
        <f>'Upload Sheet Pull'!C317</f>
        <v>900</v>
      </c>
      <c r="D315" s="46" t="str">
        <f>'Upload Sheet Pull'!D317</f>
        <v>035</v>
      </c>
      <c r="F315" s="46" t="str">
        <f>IF('Upload Sheet Pull'!E317="","",'Upload Sheet Pull'!E317)</f>
        <v/>
      </c>
      <c r="H315" s="55">
        <f>'Upload Sheet Pull'!J317</f>
        <v>0</v>
      </c>
      <c r="I315" s="55">
        <f>'Upload Sheet Pull'!K317</f>
        <v>0</v>
      </c>
      <c r="J315" s="55">
        <f>'Upload Sheet Pull'!L317</f>
        <v>0</v>
      </c>
      <c r="K315" s="55">
        <f>'Upload Sheet Pull'!M317</f>
        <v>0</v>
      </c>
      <c r="L315" s="55">
        <f>'Upload Sheet Pull'!N317</f>
        <v>0</v>
      </c>
      <c r="M315" s="55">
        <f>'Upload Sheet Pull'!O317</f>
        <v>0</v>
      </c>
      <c r="N315" s="55">
        <f>'Upload Sheet Pull'!P317</f>
        <v>0</v>
      </c>
      <c r="O315" s="55">
        <f>'Upload Sheet Pull'!Q317</f>
        <v>0</v>
      </c>
      <c r="P315" s="55">
        <f>'Upload Sheet Pull'!R317</f>
        <v>0</v>
      </c>
      <c r="Q315" s="55">
        <f>'Upload Sheet Pull'!S317</f>
        <v>0</v>
      </c>
      <c r="R315" s="55">
        <f>'Upload Sheet Pull'!T317</f>
        <v>0</v>
      </c>
      <c r="S315" s="55">
        <f>'Upload Sheet Pull'!U317</f>
        <v>0</v>
      </c>
      <c r="T315" s="55">
        <f t="shared" si="5"/>
        <v>0</v>
      </c>
    </row>
    <row r="316" spans="1:20" x14ac:dyDescent="0.2">
      <c r="A316" s="46" t="str">
        <f>'Upload Sheet Pull'!A318</f>
        <v>Budget</v>
      </c>
      <c r="B316" s="46" t="str">
        <f>'Upload Sheet Pull'!B318</f>
        <v>7034-000000</v>
      </c>
      <c r="C316" s="46">
        <f>'Upload Sheet Pull'!C318</f>
        <v>900</v>
      </c>
      <c r="D316" s="46" t="str">
        <f>'Upload Sheet Pull'!D318</f>
        <v>035</v>
      </c>
      <c r="F316" s="46" t="str">
        <f>IF('Upload Sheet Pull'!E318="","",'Upload Sheet Pull'!E318)</f>
        <v/>
      </c>
      <c r="H316" s="55">
        <f>'Upload Sheet Pull'!J318</f>
        <v>0</v>
      </c>
      <c r="I316" s="55">
        <f>'Upload Sheet Pull'!K318</f>
        <v>0</v>
      </c>
      <c r="J316" s="55">
        <f>'Upload Sheet Pull'!L318</f>
        <v>0</v>
      </c>
      <c r="K316" s="55">
        <f>'Upload Sheet Pull'!M318</f>
        <v>0</v>
      </c>
      <c r="L316" s="55">
        <f>'Upload Sheet Pull'!N318</f>
        <v>0</v>
      </c>
      <c r="M316" s="55">
        <f>'Upload Sheet Pull'!O318</f>
        <v>0</v>
      </c>
      <c r="N316" s="55">
        <f>'Upload Sheet Pull'!P318</f>
        <v>0</v>
      </c>
      <c r="O316" s="55">
        <f>'Upload Sheet Pull'!Q318</f>
        <v>0</v>
      </c>
      <c r="P316" s="55">
        <f>'Upload Sheet Pull'!R318</f>
        <v>0</v>
      </c>
      <c r="Q316" s="55">
        <f>'Upload Sheet Pull'!S318</f>
        <v>0</v>
      </c>
      <c r="R316" s="55">
        <f>'Upload Sheet Pull'!T318</f>
        <v>0</v>
      </c>
      <c r="S316" s="55">
        <f>'Upload Sheet Pull'!U318</f>
        <v>0</v>
      </c>
      <c r="T316" s="55">
        <f t="shared" si="5"/>
        <v>0</v>
      </c>
    </row>
    <row r="317" spans="1:20" x14ac:dyDescent="0.2">
      <c r="A317" s="46" t="str">
        <f>'Upload Sheet Pull'!A319</f>
        <v>Budget</v>
      </c>
      <c r="B317" s="46" t="str">
        <f>'Upload Sheet Pull'!B319</f>
        <v>7044-000000</v>
      </c>
      <c r="C317" s="46">
        <f>'Upload Sheet Pull'!C319</f>
        <v>900</v>
      </c>
      <c r="D317" s="46" t="str">
        <f>'Upload Sheet Pull'!D319</f>
        <v>035</v>
      </c>
      <c r="F317" s="46" t="str">
        <f>IF('Upload Sheet Pull'!E319="","",'Upload Sheet Pull'!E319)</f>
        <v/>
      </c>
      <c r="H317" s="55">
        <f>'Upload Sheet Pull'!J319</f>
        <v>0</v>
      </c>
      <c r="I317" s="55">
        <f>'Upload Sheet Pull'!K319</f>
        <v>0</v>
      </c>
      <c r="J317" s="55">
        <f>'Upload Sheet Pull'!L319</f>
        <v>0</v>
      </c>
      <c r="K317" s="55">
        <f>'Upload Sheet Pull'!M319</f>
        <v>95</v>
      </c>
      <c r="L317" s="55">
        <f>'Upload Sheet Pull'!N319</f>
        <v>0</v>
      </c>
      <c r="M317" s="55">
        <f>'Upload Sheet Pull'!O319</f>
        <v>95</v>
      </c>
      <c r="N317" s="55">
        <f>'Upload Sheet Pull'!P319</f>
        <v>0</v>
      </c>
      <c r="O317" s="55">
        <f>'Upload Sheet Pull'!Q319</f>
        <v>95</v>
      </c>
      <c r="P317" s="55">
        <f>'Upload Sheet Pull'!R319</f>
        <v>0</v>
      </c>
      <c r="Q317" s="55">
        <f>'Upload Sheet Pull'!S319</f>
        <v>95</v>
      </c>
      <c r="R317" s="55">
        <f>'Upload Sheet Pull'!T319</f>
        <v>0</v>
      </c>
      <c r="S317" s="55">
        <f>'Upload Sheet Pull'!U319</f>
        <v>0</v>
      </c>
      <c r="T317" s="55">
        <f t="shared" ref="T317:T378" si="6">SUM(H317:S317)</f>
        <v>380</v>
      </c>
    </row>
    <row r="318" spans="1:20" x14ac:dyDescent="0.2">
      <c r="A318" s="46" t="str">
        <f>'Upload Sheet Pull'!A320</f>
        <v>Budget</v>
      </c>
      <c r="B318" s="46" t="str">
        <f>'Upload Sheet Pull'!B320</f>
        <v>7046-000000</v>
      </c>
      <c r="C318" s="46">
        <f>'Upload Sheet Pull'!C320</f>
        <v>900</v>
      </c>
      <c r="D318" s="46" t="str">
        <f>'Upload Sheet Pull'!D320</f>
        <v>035</v>
      </c>
      <c r="F318" s="46" t="str">
        <f>IF('Upload Sheet Pull'!E320="","",'Upload Sheet Pull'!E320)</f>
        <v/>
      </c>
      <c r="H318" s="55">
        <f>'Upload Sheet Pull'!J320</f>
        <v>0</v>
      </c>
      <c r="I318" s="55">
        <f>'Upload Sheet Pull'!K320</f>
        <v>0</v>
      </c>
      <c r="J318" s="55">
        <f>'Upload Sheet Pull'!L320</f>
        <v>0</v>
      </c>
      <c r="K318" s="55">
        <f>'Upload Sheet Pull'!M320</f>
        <v>0</v>
      </c>
      <c r="L318" s="55">
        <f>'Upload Sheet Pull'!N320</f>
        <v>0</v>
      </c>
      <c r="M318" s="55">
        <f>'Upload Sheet Pull'!O320</f>
        <v>0</v>
      </c>
      <c r="N318" s="55">
        <f>'Upload Sheet Pull'!P320</f>
        <v>0</v>
      </c>
      <c r="O318" s="55">
        <f>'Upload Sheet Pull'!Q320</f>
        <v>0</v>
      </c>
      <c r="P318" s="55">
        <f>'Upload Sheet Pull'!R320</f>
        <v>0</v>
      </c>
      <c r="Q318" s="55">
        <f>'Upload Sheet Pull'!S320</f>
        <v>0</v>
      </c>
      <c r="R318" s="55">
        <f>'Upload Sheet Pull'!T320</f>
        <v>0</v>
      </c>
      <c r="S318" s="55">
        <f>'Upload Sheet Pull'!U320</f>
        <v>0</v>
      </c>
      <c r="T318" s="55">
        <f t="shared" si="6"/>
        <v>0</v>
      </c>
    </row>
    <row r="319" spans="1:20" x14ac:dyDescent="0.2">
      <c r="A319" s="46" t="str">
        <f>'Upload Sheet Pull'!A321</f>
        <v>Budget</v>
      </c>
      <c r="B319" s="46" t="str">
        <f>'Upload Sheet Pull'!B321</f>
        <v>7048-000000</v>
      </c>
      <c r="C319" s="46">
        <f>'Upload Sheet Pull'!C321</f>
        <v>900</v>
      </c>
      <c r="D319" s="46" t="str">
        <f>'Upload Sheet Pull'!D321</f>
        <v>035</v>
      </c>
      <c r="F319" s="46" t="str">
        <f>IF('Upload Sheet Pull'!E321="","",'Upload Sheet Pull'!E321)</f>
        <v/>
      </c>
      <c r="H319" s="55">
        <f>'Upload Sheet Pull'!J321</f>
        <v>0</v>
      </c>
      <c r="I319" s="55">
        <f>'Upload Sheet Pull'!K321</f>
        <v>0</v>
      </c>
      <c r="J319" s="55">
        <f>'Upload Sheet Pull'!L321</f>
        <v>0</v>
      </c>
      <c r="K319" s="55">
        <f>'Upload Sheet Pull'!M321</f>
        <v>375</v>
      </c>
      <c r="L319" s="55">
        <f>'Upload Sheet Pull'!N321</f>
        <v>0</v>
      </c>
      <c r="M319" s="55">
        <f>'Upload Sheet Pull'!O321</f>
        <v>0</v>
      </c>
      <c r="N319" s="55">
        <f>'Upload Sheet Pull'!P321</f>
        <v>0</v>
      </c>
      <c r="O319" s="55">
        <f>'Upload Sheet Pull'!Q321</f>
        <v>0</v>
      </c>
      <c r="P319" s="55">
        <f>'Upload Sheet Pull'!R321</f>
        <v>0</v>
      </c>
      <c r="Q319" s="55">
        <f>'Upload Sheet Pull'!S321</f>
        <v>350</v>
      </c>
      <c r="R319" s="55">
        <f>'Upload Sheet Pull'!T321</f>
        <v>0</v>
      </c>
      <c r="S319" s="55">
        <f>'Upload Sheet Pull'!U321</f>
        <v>0</v>
      </c>
      <c r="T319" s="55">
        <f t="shared" si="6"/>
        <v>725</v>
      </c>
    </row>
    <row r="320" spans="1:20" x14ac:dyDescent="0.2">
      <c r="A320" s="46" t="str">
        <f>'Upload Sheet Pull'!A322</f>
        <v>Budget</v>
      </c>
      <c r="B320" s="46" t="str">
        <f>'Upload Sheet Pull'!B322</f>
        <v>7070-000000</v>
      </c>
      <c r="C320" s="46">
        <f>'Upload Sheet Pull'!C322</f>
        <v>900</v>
      </c>
      <c r="D320" s="46" t="str">
        <f>'Upload Sheet Pull'!D322</f>
        <v>035</v>
      </c>
      <c r="F320" s="46" t="str">
        <f>IF('Upload Sheet Pull'!E322="","",'Upload Sheet Pull'!E322)</f>
        <v/>
      </c>
      <c r="H320" s="55">
        <f>'Upload Sheet Pull'!J322</f>
        <v>20</v>
      </c>
      <c r="I320" s="55">
        <f>'Upload Sheet Pull'!K322</f>
        <v>20</v>
      </c>
      <c r="J320" s="55">
        <f>'Upload Sheet Pull'!L322</f>
        <v>20</v>
      </c>
      <c r="K320" s="55">
        <f>'Upload Sheet Pull'!M322</f>
        <v>20</v>
      </c>
      <c r="L320" s="55">
        <f>'Upload Sheet Pull'!N322</f>
        <v>20</v>
      </c>
      <c r="M320" s="55">
        <f>'Upload Sheet Pull'!O322</f>
        <v>20</v>
      </c>
      <c r="N320" s="55">
        <f>'Upload Sheet Pull'!P322</f>
        <v>20</v>
      </c>
      <c r="O320" s="55">
        <f>'Upload Sheet Pull'!Q322</f>
        <v>20</v>
      </c>
      <c r="P320" s="55">
        <f>'Upload Sheet Pull'!R322</f>
        <v>20</v>
      </c>
      <c r="Q320" s="55">
        <f>'Upload Sheet Pull'!S322</f>
        <v>20</v>
      </c>
      <c r="R320" s="55">
        <f>'Upload Sheet Pull'!T322</f>
        <v>20</v>
      </c>
      <c r="S320" s="55">
        <f>'Upload Sheet Pull'!U322</f>
        <v>20</v>
      </c>
      <c r="T320" s="55">
        <f t="shared" si="6"/>
        <v>240</v>
      </c>
    </row>
    <row r="321" spans="1:20" x14ac:dyDescent="0.2">
      <c r="A321" s="46" t="str">
        <f>'Upload Sheet Pull'!A323</f>
        <v>Budget</v>
      </c>
      <c r="B321" s="46" t="str">
        <f>'Upload Sheet Pull'!B323</f>
        <v>7086-000000</v>
      </c>
      <c r="C321" s="46">
        <f>'Upload Sheet Pull'!C323</f>
        <v>900</v>
      </c>
      <c r="D321" s="46" t="str">
        <f>'Upload Sheet Pull'!D323</f>
        <v>035</v>
      </c>
      <c r="F321" s="46" t="str">
        <f>IF('Upload Sheet Pull'!E323="","",'Upload Sheet Pull'!E323)</f>
        <v/>
      </c>
      <c r="H321" s="55">
        <f>'Upload Sheet Pull'!J323</f>
        <v>0</v>
      </c>
      <c r="I321" s="55">
        <f>'Upload Sheet Pull'!K323</f>
        <v>0</v>
      </c>
      <c r="J321" s="55">
        <f>'Upload Sheet Pull'!L323</f>
        <v>0</v>
      </c>
      <c r="K321" s="55">
        <f>'Upload Sheet Pull'!M323</f>
        <v>0</v>
      </c>
      <c r="L321" s="55">
        <f>'Upload Sheet Pull'!N323</f>
        <v>0</v>
      </c>
      <c r="M321" s="55">
        <f>'Upload Sheet Pull'!O323</f>
        <v>0</v>
      </c>
      <c r="N321" s="55">
        <f>'Upload Sheet Pull'!P323</f>
        <v>0</v>
      </c>
      <c r="O321" s="55">
        <f>'Upload Sheet Pull'!Q323</f>
        <v>0</v>
      </c>
      <c r="P321" s="55">
        <f>'Upload Sheet Pull'!R323</f>
        <v>0</v>
      </c>
      <c r="Q321" s="55">
        <f>'Upload Sheet Pull'!S323</f>
        <v>0</v>
      </c>
      <c r="R321" s="55">
        <f>'Upload Sheet Pull'!T323</f>
        <v>0</v>
      </c>
      <c r="S321" s="55">
        <f>'Upload Sheet Pull'!U323</f>
        <v>0</v>
      </c>
      <c r="T321" s="55">
        <f t="shared" si="6"/>
        <v>0</v>
      </c>
    </row>
    <row r="322" spans="1:20" x14ac:dyDescent="0.2">
      <c r="A322" s="46" t="str">
        <f>'Upload Sheet Pull'!A324</f>
        <v>Budget</v>
      </c>
      <c r="B322" s="46" t="str">
        <f>'Upload Sheet Pull'!B324</f>
        <v>7084-000000</v>
      </c>
      <c r="C322" s="46">
        <f>'Upload Sheet Pull'!C324</f>
        <v>900</v>
      </c>
      <c r="D322" s="46" t="str">
        <f>'Upload Sheet Pull'!D324</f>
        <v>035</v>
      </c>
      <c r="F322" s="46" t="str">
        <f>IF('Upload Sheet Pull'!E324="","",'Upload Sheet Pull'!E324)</f>
        <v/>
      </c>
      <c r="H322" s="55">
        <f>'Upload Sheet Pull'!J324</f>
        <v>0</v>
      </c>
      <c r="I322" s="55">
        <f>'Upload Sheet Pull'!K324</f>
        <v>0</v>
      </c>
      <c r="J322" s="55">
        <f>'Upload Sheet Pull'!L324</f>
        <v>0</v>
      </c>
      <c r="K322" s="55">
        <f>'Upload Sheet Pull'!M324</f>
        <v>0</v>
      </c>
      <c r="L322" s="55">
        <f>'Upload Sheet Pull'!N324</f>
        <v>15</v>
      </c>
      <c r="M322" s="55">
        <f>'Upload Sheet Pull'!O324</f>
        <v>0</v>
      </c>
      <c r="N322" s="55">
        <f>'Upload Sheet Pull'!P324</f>
        <v>15</v>
      </c>
      <c r="O322" s="55">
        <f>'Upload Sheet Pull'!Q324</f>
        <v>0</v>
      </c>
      <c r="P322" s="55">
        <f>'Upload Sheet Pull'!R324</f>
        <v>15</v>
      </c>
      <c r="Q322" s="55">
        <f>'Upload Sheet Pull'!S324</f>
        <v>0</v>
      </c>
      <c r="R322" s="55">
        <f>'Upload Sheet Pull'!T324</f>
        <v>15</v>
      </c>
      <c r="S322" s="55">
        <f>'Upload Sheet Pull'!U324</f>
        <v>0</v>
      </c>
      <c r="T322" s="55">
        <f t="shared" si="6"/>
        <v>60</v>
      </c>
    </row>
    <row r="323" spans="1:20" x14ac:dyDescent="0.2">
      <c r="A323" s="46" t="str">
        <f>'Upload Sheet Pull'!A325</f>
        <v>Budget</v>
      </c>
      <c r="B323" s="46" t="str">
        <f>'Upload Sheet Pull'!B325</f>
        <v>7088-000000</v>
      </c>
      <c r="C323" s="46">
        <f>'Upload Sheet Pull'!C325</f>
        <v>900</v>
      </c>
      <c r="D323" s="46" t="str">
        <f>'Upload Sheet Pull'!D325</f>
        <v>035</v>
      </c>
      <c r="F323" s="46" t="str">
        <f>IF('Upload Sheet Pull'!E325="","",'Upload Sheet Pull'!E325)</f>
        <v/>
      </c>
      <c r="H323" s="55">
        <f>'Upload Sheet Pull'!J325</f>
        <v>0</v>
      </c>
      <c r="I323" s="55">
        <f>'Upload Sheet Pull'!K325</f>
        <v>0</v>
      </c>
      <c r="J323" s="55">
        <f>'Upload Sheet Pull'!L325</f>
        <v>0</v>
      </c>
      <c r="K323" s="55">
        <f>'Upload Sheet Pull'!M325</f>
        <v>0</v>
      </c>
      <c r="L323" s="55">
        <f>'Upload Sheet Pull'!N325</f>
        <v>0</v>
      </c>
      <c r="M323" s="55">
        <f>'Upload Sheet Pull'!O325</f>
        <v>0</v>
      </c>
      <c r="N323" s="55">
        <f>'Upload Sheet Pull'!P325</f>
        <v>0</v>
      </c>
      <c r="O323" s="55">
        <f>'Upload Sheet Pull'!Q325</f>
        <v>0</v>
      </c>
      <c r="P323" s="55">
        <f>'Upload Sheet Pull'!R325</f>
        <v>0</v>
      </c>
      <c r="Q323" s="55">
        <f>'Upload Sheet Pull'!S325</f>
        <v>0</v>
      </c>
      <c r="R323" s="55">
        <f>'Upload Sheet Pull'!T325</f>
        <v>0</v>
      </c>
      <c r="S323" s="55">
        <f>'Upload Sheet Pull'!U325</f>
        <v>0</v>
      </c>
      <c r="T323" s="55">
        <f t="shared" si="6"/>
        <v>0</v>
      </c>
    </row>
    <row r="324" spans="1:20" x14ac:dyDescent="0.2">
      <c r="A324" s="46" t="str">
        <f>'Upload Sheet Pull'!A326</f>
        <v>Budget</v>
      </c>
      <c r="B324" s="46" t="str">
        <f>'Upload Sheet Pull'!B326</f>
        <v>7090-000000</v>
      </c>
      <c r="C324" s="46">
        <f>'Upload Sheet Pull'!C326</f>
        <v>900</v>
      </c>
      <c r="D324" s="46" t="str">
        <f>'Upload Sheet Pull'!D326</f>
        <v>035</v>
      </c>
      <c r="F324" s="46" t="str">
        <f>IF('Upload Sheet Pull'!E326="","",'Upload Sheet Pull'!E326)</f>
        <v/>
      </c>
      <c r="H324" s="55">
        <f>'Upload Sheet Pull'!J326</f>
        <v>0</v>
      </c>
      <c r="I324" s="55">
        <f>'Upload Sheet Pull'!K326</f>
        <v>0</v>
      </c>
      <c r="J324" s="55">
        <f>'Upload Sheet Pull'!L326</f>
        <v>0</v>
      </c>
      <c r="K324" s="55">
        <f>'Upload Sheet Pull'!M326</f>
        <v>0</v>
      </c>
      <c r="L324" s="55">
        <f>'Upload Sheet Pull'!N326</f>
        <v>0</v>
      </c>
      <c r="M324" s="55">
        <f>'Upload Sheet Pull'!O326</f>
        <v>0</v>
      </c>
      <c r="N324" s="55">
        <f>'Upload Sheet Pull'!P326</f>
        <v>0</v>
      </c>
      <c r="O324" s="55">
        <f>'Upload Sheet Pull'!Q326</f>
        <v>0</v>
      </c>
      <c r="P324" s="55">
        <f>'Upload Sheet Pull'!R326</f>
        <v>0</v>
      </c>
      <c r="Q324" s="55">
        <f>'Upload Sheet Pull'!S326</f>
        <v>0</v>
      </c>
      <c r="R324" s="55">
        <f>'Upload Sheet Pull'!T326</f>
        <v>0</v>
      </c>
      <c r="S324" s="55">
        <f>'Upload Sheet Pull'!U326</f>
        <v>0</v>
      </c>
      <c r="T324" s="55">
        <f t="shared" si="6"/>
        <v>0</v>
      </c>
    </row>
    <row r="325" spans="1:20" x14ac:dyDescent="0.2">
      <c r="A325" s="46" t="str">
        <f>'Upload Sheet Pull'!A328</f>
        <v>Budget</v>
      </c>
      <c r="B325" s="46" t="str">
        <f>'Upload Sheet Pull'!B328</f>
        <v>7092-000000</v>
      </c>
      <c r="C325" s="46">
        <f>'Upload Sheet Pull'!C328</f>
        <v>900</v>
      </c>
      <c r="D325" s="46" t="str">
        <f>'Upload Sheet Pull'!D328</f>
        <v>035</v>
      </c>
      <c r="F325" s="46" t="str">
        <f>IF('Upload Sheet Pull'!E328="","",'Upload Sheet Pull'!E328)</f>
        <v/>
      </c>
      <c r="H325" s="55">
        <f>'Upload Sheet Pull'!J328</f>
        <v>0</v>
      </c>
      <c r="I325" s="55">
        <f>'Upload Sheet Pull'!K328</f>
        <v>0</v>
      </c>
      <c r="J325" s="55">
        <f>'Upload Sheet Pull'!L328</f>
        <v>0</v>
      </c>
      <c r="K325" s="55">
        <f>'Upload Sheet Pull'!M328</f>
        <v>0</v>
      </c>
      <c r="L325" s="55">
        <f>'Upload Sheet Pull'!N328</f>
        <v>0</v>
      </c>
      <c r="M325" s="55">
        <f>'Upload Sheet Pull'!O328</f>
        <v>0</v>
      </c>
      <c r="N325" s="55">
        <f>'Upload Sheet Pull'!P328</f>
        <v>0</v>
      </c>
      <c r="O325" s="55">
        <f>'Upload Sheet Pull'!Q328</f>
        <v>0</v>
      </c>
      <c r="P325" s="55">
        <f>'Upload Sheet Pull'!R328</f>
        <v>0</v>
      </c>
      <c r="Q325" s="55">
        <f>'Upload Sheet Pull'!S328</f>
        <v>0</v>
      </c>
      <c r="R325" s="55">
        <f>'Upload Sheet Pull'!T328</f>
        <v>0</v>
      </c>
      <c r="S325" s="55">
        <f>'Upload Sheet Pull'!U328</f>
        <v>0</v>
      </c>
      <c r="T325" s="55">
        <f t="shared" si="6"/>
        <v>0</v>
      </c>
    </row>
    <row r="326" spans="1:20" x14ac:dyDescent="0.2">
      <c r="A326" s="46" t="str">
        <f>'Upload Sheet Pull'!A329</f>
        <v>Budget</v>
      </c>
      <c r="B326" s="46" t="str">
        <f>'Upload Sheet Pull'!B329</f>
        <v/>
      </c>
      <c r="C326" s="46">
        <f>'Upload Sheet Pull'!C329</f>
        <v>900</v>
      </c>
      <c r="D326" s="46" t="str">
        <f>'Upload Sheet Pull'!D329</f>
        <v>035</v>
      </c>
      <c r="F326" s="46" t="str">
        <f>IF('Upload Sheet Pull'!E329="","",'Upload Sheet Pull'!E329)</f>
        <v/>
      </c>
      <c r="H326" s="55">
        <f>'Upload Sheet Pull'!J329</f>
        <v>0</v>
      </c>
      <c r="I326" s="55">
        <f>'Upload Sheet Pull'!K329</f>
        <v>0</v>
      </c>
      <c r="J326" s="55">
        <f>'Upload Sheet Pull'!L329</f>
        <v>0</v>
      </c>
      <c r="K326" s="55">
        <f>'Upload Sheet Pull'!M329</f>
        <v>0</v>
      </c>
      <c r="L326" s="55">
        <f>'Upload Sheet Pull'!N329</f>
        <v>0</v>
      </c>
      <c r="M326" s="55">
        <f>'Upload Sheet Pull'!O329</f>
        <v>0</v>
      </c>
      <c r="N326" s="55">
        <f>'Upload Sheet Pull'!P329</f>
        <v>0</v>
      </c>
      <c r="O326" s="55">
        <f>'Upload Sheet Pull'!Q329</f>
        <v>0</v>
      </c>
      <c r="P326" s="55">
        <f>'Upload Sheet Pull'!R329</f>
        <v>0</v>
      </c>
      <c r="Q326" s="55">
        <f>'Upload Sheet Pull'!S329</f>
        <v>0</v>
      </c>
      <c r="R326" s="55">
        <f>'Upload Sheet Pull'!T329</f>
        <v>0</v>
      </c>
      <c r="S326" s="55">
        <f>'Upload Sheet Pull'!U329</f>
        <v>0</v>
      </c>
      <c r="T326" s="55">
        <f t="shared" si="6"/>
        <v>0</v>
      </c>
    </row>
    <row r="327" spans="1:20" x14ac:dyDescent="0.2">
      <c r="A327" s="46" t="str">
        <f>'Upload Sheet Pull'!A330</f>
        <v>Budget</v>
      </c>
      <c r="B327" s="46" t="str">
        <f>'Upload Sheet Pull'!B330</f>
        <v/>
      </c>
      <c r="C327" s="46">
        <f>'Upload Sheet Pull'!C330</f>
        <v>900</v>
      </c>
      <c r="D327" s="46" t="str">
        <f>'Upload Sheet Pull'!D330</f>
        <v>035</v>
      </c>
      <c r="F327" s="46" t="str">
        <f>IF('Upload Sheet Pull'!E330="","",'Upload Sheet Pull'!E330)</f>
        <v/>
      </c>
      <c r="H327" s="55">
        <f>'Upload Sheet Pull'!J330</f>
        <v>0</v>
      </c>
      <c r="I327" s="55">
        <f>'Upload Sheet Pull'!K330</f>
        <v>0</v>
      </c>
      <c r="J327" s="55">
        <f>'Upload Sheet Pull'!L330</f>
        <v>0</v>
      </c>
      <c r="K327" s="55">
        <f>'Upload Sheet Pull'!M330</f>
        <v>0</v>
      </c>
      <c r="L327" s="55">
        <f>'Upload Sheet Pull'!N330</f>
        <v>0</v>
      </c>
      <c r="M327" s="55">
        <f>'Upload Sheet Pull'!O330</f>
        <v>0</v>
      </c>
      <c r="N327" s="55">
        <f>'Upload Sheet Pull'!P330</f>
        <v>0</v>
      </c>
      <c r="O327" s="55">
        <f>'Upload Sheet Pull'!Q330</f>
        <v>0</v>
      </c>
      <c r="P327" s="55">
        <f>'Upload Sheet Pull'!R330</f>
        <v>0</v>
      </c>
      <c r="Q327" s="55">
        <f>'Upload Sheet Pull'!S330</f>
        <v>0</v>
      </c>
      <c r="R327" s="55">
        <f>'Upload Sheet Pull'!T330</f>
        <v>0</v>
      </c>
      <c r="S327" s="55">
        <f>'Upload Sheet Pull'!U330</f>
        <v>0</v>
      </c>
      <c r="T327" s="55">
        <f t="shared" si="6"/>
        <v>0</v>
      </c>
    </row>
    <row r="328" spans="1:20" x14ac:dyDescent="0.2">
      <c r="A328" s="46" t="str">
        <f>'Upload Sheet Pull'!A331</f>
        <v>Budget</v>
      </c>
      <c r="B328" s="46" t="str">
        <f>'Upload Sheet Pull'!B331</f>
        <v/>
      </c>
      <c r="C328" s="46">
        <f>'Upload Sheet Pull'!C331</f>
        <v>900</v>
      </c>
      <c r="D328" s="46" t="str">
        <f>'Upload Sheet Pull'!D331</f>
        <v>035</v>
      </c>
      <c r="F328" s="46" t="str">
        <f>IF('Upload Sheet Pull'!E331="","",'Upload Sheet Pull'!E331)</f>
        <v/>
      </c>
      <c r="H328" s="55">
        <f>'Upload Sheet Pull'!J331</f>
        <v>0</v>
      </c>
      <c r="I328" s="55">
        <f>'Upload Sheet Pull'!K331</f>
        <v>0</v>
      </c>
      <c r="J328" s="55">
        <f>'Upload Sheet Pull'!L331</f>
        <v>0</v>
      </c>
      <c r="K328" s="55">
        <f>'Upload Sheet Pull'!M331</f>
        <v>0</v>
      </c>
      <c r="L328" s="55">
        <f>'Upload Sheet Pull'!N331</f>
        <v>0</v>
      </c>
      <c r="M328" s="55">
        <f>'Upload Sheet Pull'!O331</f>
        <v>0</v>
      </c>
      <c r="N328" s="55">
        <f>'Upload Sheet Pull'!P331</f>
        <v>0</v>
      </c>
      <c r="O328" s="55">
        <f>'Upload Sheet Pull'!Q331</f>
        <v>0</v>
      </c>
      <c r="P328" s="55">
        <f>'Upload Sheet Pull'!R331</f>
        <v>0</v>
      </c>
      <c r="Q328" s="55">
        <f>'Upload Sheet Pull'!S331</f>
        <v>0</v>
      </c>
      <c r="R328" s="55">
        <f>'Upload Sheet Pull'!T331</f>
        <v>0</v>
      </c>
      <c r="S328" s="55">
        <f>'Upload Sheet Pull'!U331</f>
        <v>0</v>
      </c>
      <c r="T328" s="55">
        <f t="shared" si="6"/>
        <v>0</v>
      </c>
    </row>
    <row r="329" spans="1:20" x14ac:dyDescent="0.2">
      <c r="A329" s="46" t="str">
        <f>'Upload Sheet Pull'!A332</f>
        <v>Budget</v>
      </c>
      <c r="B329" s="46" t="str">
        <f>'Upload Sheet Pull'!B332</f>
        <v/>
      </c>
      <c r="C329" s="46">
        <f>'Upload Sheet Pull'!C332</f>
        <v>900</v>
      </c>
      <c r="D329" s="46" t="str">
        <f>'Upload Sheet Pull'!D332</f>
        <v>035</v>
      </c>
      <c r="F329" s="46" t="str">
        <f>IF('Upload Sheet Pull'!E332="","",'Upload Sheet Pull'!E332)</f>
        <v/>
      </c>
      <c r="H329" s="55">
        <f>'Upload Sheet Pull'!J332</f>
        <v>0</v>
      </c>
      <c r="I329" s="55">
        <f>'Upload Sheet Pull'!K332</f>
        <v>0</v>
      </c>
      <c r="J329" s="55">
        <f>'Upload Sheet Pull'!L332</f>
        <v>0</v>
      </c>
      <c r="K329" s="55">
        <f>'Upload Sheet Pull'!M332</f>
        <v>0</v>
      </c>
      <c r="L329" s="55">
        <f>'Upload Sheet Pull'!N332</f>
        <v>0</v>
      </c>
      <c r="M329" s="55">
        <f>'Upload Sheet Pull'!O332</f>
        <v>0</v>
      </c>
      <c r="N329" s="55">
        <f>'Upload Sheet Pull'!P332</f>
        <v>0</v>
      </c>
      <c r="O329" s="55">
        <f>'Upload Sheet Pull'!Q332</f>
        <v>0</v>
      </c>
      <c r="P329" s="55">
        <f>'Upload Sheet Pull'!R332</f>
        <v>0</v>
      </c>
      <c r="Q329" s="55">
        <f>'Upload Sheet Pull'!S332</f>
        <v>0</v>
      </c>
      <c r="R329" s="55">
        <f>'Upload Sheet Pull'!T332</f>
        <v>0</v>
      </c>
      <c r="S329" s="55">
        <f>'Upload Sheet Pull'!U332</f>
        <v>0</v>
      </c>
      <c r="T329" s="55">
        <f t="shared" si="6"/>
        <v>0</v>
      </c>
    </row>
    <row r="330" spans="1:20" x14ac:dyDescent="0.2">
      <c r="A330" s="46" t="str">
        <f>'Upload Sheet Pull'!A333</f>
        <v>Budget</v>
      </c>
      <c r="B330" s="46" t="str">
        <f>'Upload Sheet Pull'!B333</f>
        <v/>
      </c>
      <c r="C330" s="46">
        <f>'Upload Sheet Pull'!C333</f>
        <v>900</v>
      </c>
      <c r="D330" s="46" t="str">
        <f>'Upload Sheet Pull'!D333</f>
        <v>035</v>
      </c>
      <c r="F330" s="46" t="str">
        <f>IF('Upload Sheet Pull'!E333="","",'Upload Sheet Pull'!E333)</f>
        <v/>
      </c>
      <c r="H330" s="55">
        <f>'Upload Sheet Pull'!J333</f>
        <v>0</v>
      </c>
      <c r="I330" s="55">
        <f>'Upload Sheet Pull'!K333</f>
        <v>0</v>
      </c>
      <c r="J330" s="55">
        <f>'Upload Sheet Pull'!L333</f>
        <v>0</v>
      </c>
      <c r="K330" s="55">
        <f>'Upload Sheet Pull'!M333</f>
        <v>0</v>
      </c>
      <c r="L330" s="55">
        <f>'Upload Sheet Pull'!N333</f>
        <v>0</v>
      </c>
      <c r="M330" s="55">
        <f>'Upload Sheet Pull'!O333</f>
        <v>0</v>
      </c>
      <c r="N330" s="55">
        <f>'Upload Sheet Pull'!P333</f>
        <v>0</v>
      </c>
      <c r="O330" s="55">
        <f>'Upload Sheet Pull'!Q333</f>
        <v>0</v>
      </c>
      <c r="P330" s="55">
        <f>'Upload Sheet Pull'!R333</f>
        <v>0</v>
      </c>
      <c r="Q330" s="55">
        <f>'Upload Sheet Pull'!S333</f>
        <v>0</v>
      </c>
      <c r="R330" s="55">
        <f>'Upload Sheet Pull'!T333</f>
        <v>0</v>
      </c>
      <c r="S330" s="55">
        <f>'Upload Sheet Pull'!U333</f>
        <v>0</v>
      </c>
      <c r="T330" s="55">
        <f t="shared" si="6"/>
        <v>0</v>
      </c>
    </row>
    <row r="331" spans="1:20" x14ac:dyDescent="0.2">
      <c r="A331" s="46" t="str">
        <f>'Upload Sheet Pull'!A334</f>
        <v>Budget</v>
      </c>
      <c r="B331" s="46" t="str">
        <f>'Upload Sheet Pull'!B334</f>
        <v/>
      </c>
      <c r="C331" s="46">
        <f>'Upload Sheet Pull'!C334</f>
        <v>900</v>
      </c>
      <c r="D331" s="46" t="str">
        <f>'Upload Sheet Pull'!D334</f>
        <v>035</v>
      </c>
      <c r="F331" s="46" t="str">
        <f>IF('Upload Sheet Pull'!E334="","",'Upload Sheet Pull'!E334)</f>
        <v/>
      </c>
      <c r="H331" s="55">
        <f>'Upload Sheet Pull'!J334</f>
        <v>0</v>
      </c>
      <c r="I331" s="55">
        <f>'Upload Sheet Pull'!K334</f>
        <v>0</v>
      </c>
      <c r="J331" s="55">
        <f>'Upload Sheet Pull'!L334</f>
        <v>0</v>
      </c>
      <c r="K331" s="55">
        <f>'Upload Sheet Pull'!M334</f>
        <v>0</v>
      </c>
      <c r="L331" s="55">
        <f>'Upload Sheet Pull'!N334</f>
        <v>0</v>
      </c>
      <c r="M331" s="55">
        <f>'Upload Sheet Pull'!O334</f>
        <v>0</v>
      </c>
      <c r="N331" s="55">
        <f>'Upload Sheet Pull'!P334</f>
        <v>0</v>
      </c>
      <c r="O331" s="55">
        <f>'Upload Sheet Pull'!Q334</f>
        <v>0</v>
      </c>
      <c r="P331" s="55">
        <f>'Upload Sheet Pull'!R334</f>
        <v>0</v>
      </c>
      <c r="Q331" s="55">
        <f>'Upload Sheet Pull'!S334</f>
        <v>0</v>
      </c>
      <c r="R331" s="55">
        <f>'Upload Sheet Pull'!T334</f>
        <v>0</v>
      </c>
      <c r="S331" s="55">
        <f>'Upload Sheet Pull'!U334</f>
        <v>0</v>
      </c>
      <c r="T331" s="55">
        <f t="shared" si="6"/>
        <v>0</v>
      </c>
    </row>
    <row r="332" spans="1:20" x14ac:dyDescent="0.2">
      <c r="A332" s="46" t="str">
        <f>'Upload Sheet Pull'!A335</f>
        <v>Budget</v>
      </c>
      <c r="B332" s="46" t="str">
        <f>'Upload Sheet Pull'!B335</f>
        <v/>
      </c>
      <c r="C332" s="46">
        <f>'Upload Sheet Pull'!C335</f>
        <v>900</v>
      </c>
      <c r="D332" s="46" t="str">
        <f>'Upload Sheet Pull'!D335</f>
        <v>035</v>
      </c>
      <c r="F332" s="46" t="str">
        <f>IF('Upload Sheet Pull'!E335="","",'Upload Sheet Pull'!E335)</f>
        <v/>
      </c>
      <c r="H332" s="55">
        <f>'Upload Sheet Pull'!J335</f>
        <v>0</v>
      </c>
      <c r="I332" s="55">
        <f>'Upload Sheet Pull'!K335</f>
        <v>0</v>
      </c>
      <c r="J332" s="55">
        <f>'Upload Sheet Pull'!L335</f>
        <v>0</v>
      </c>
      <c r="K332" s="55">
        <f>'Upload Sheet Pull'!M335</f>
        <v>0</v>
      </c>
      <c r="L332" s="55">
        <f>'Upload Sheet Pull'!N335</f>
        <v>0</v>
      </c>
      <c r="M332" s="55">
        <f>'Upload Sheet Pull'!O335</f>
        <v>0</v>
      </c>
      <c r="N332" s="55">
        <f>'Upload Sheet Pull'!P335</f>
        <v>0</v>
      </c>
      <c r="O332" s="55">
        <f>'Upload Sheet Pull'!Q335</f>
        <v>0</v>
      </c>
      <c r="P332" s="55">
        <f>'Upload Sheet Pull'!R335</f>
        <v>0</v>
      </c>
      <c r="Q332" s="55">
        <f>'Upload Sheet Pull'!S335</f>
        <v>0</v>
      </c>
      <c r="R332" s="55">
        <f>'Upload Sheet Pull'!T335</f>
        <v>0</v>
      </c>
      <c r="S332" s="55">
        <f>'Upload Sheet Pull'!U335</f>
        <v>0</v>
      </c>
      <c r="T332" s="55">
        <f t="shared" si="6"/>
        <v>0</v>
      </c>
    </row>
    <row r="333" spans="1:20" x14ac:dyDescent="0.2">
      <c r="A333" s="46" t="str">
        <f>'Upload Sheet Pull'!A336</f>
        <v>Budget</v>
      </c>
      <c r="B333" s="46" t="str">
        <f>'Upload Sheet Pull'!B336</f>
        <v>7078-000000</v>
      </c>
      <c r="C333" s="46">
        <f>'Upload Sheet Pull'!C336</f>
        <v>910</v>
      </c>
      <c r="D333" s="46" t="str">
        <f>'Upload Sheet Pull'!D336</f>
        <v>035</v>
      </c>
      <c r="F333" s="46" t="str">
        <f>IF('Upload Sheet Pull'!E336="","",'Upload Sheet Pull'!E336)</f>
        <v/>
      </c>
      <c r="H333" s="55">
        <f>'Upload Sheet Pull'!J336</f>
        <v>0</v>
      </c>
      <c r="I333" s="55">
        <f>'Upload Sheet Pull'!K336</f>
        <v>0</v>
      </c>
      <c r="J333" s="55">
        <f>'Upload Sheet Pull'!L336</f>
        <v>0</v>
      </c>
      <c r="K333" s="55">
        <f>'Upload Sheet Pull'!M336</f>
        <v>0</v>
      </c>
      <c r="L333" s="55">
        <f>'Upload Sheet Pull'!N336</f>
        <v>0</v>
      </c>
      <c r="M333" s="55">
        <f>'Upload Sheet Pull'!O336</f>
        <v>0</v>
      </c>
      <c r="N333" s="55">
        <f>'Upload Sheet Pull'!P336</f>
        <v>100</v>
      </c>
      <c r="O333" s="55">
        <f>'Upload Sheet Pull'!Q336</f>
        <v>0</v>
      </c>
      <c r="P333" s="55">
        <f>'Upload Sheet Pull'!R336</f>
        <v>0</v>
      </c>
      <c r="Q333" s="55">
        <f>'Upload Sheet Pull'!S336</f>
        <v>0</v>
      </c>
      <c r="R333" s="55">
        <f>'Upload Sheet Pull'!T336</f>
        <v>0</v>
      </c>
      <c r="S333" s="55">
        <f>'Upload Sheet Pull'!U336</f>
        <v>0</v>
      </c>
      <c r="T333" s="55">
        <f t="shared" si="6"/>
        <v>100</v>
      </c>
    </row>
    <row r="334" spans="1:20" x14ac:dyDescent="0.2">
      <c r="A334" s="46" t="str">
        <f>'Upload Sheet Pull'!A337</f>
        <v>Budget</v>
      </c>
      <c r="B334" s="46" t="str">
        <f>'Upload Sheet Pull'!B337</f>
        <v>7016-000000</v>
      </c>
      <c r="C334" s="46">
        <f>'Upload Sheet Pull'!C337</f>
        <v>910</v>
      </c>
      <c r="D334" s="46" t="str">
        <f>'Upload Sheet Pull'!D337</f>
        <v>035</v>
      </c>
      <c r="F334" s="46" t="str">
        <f>IF('Upload Sheet Pull'!E337="","",'Upload Sheet Pull'!E337)</f>
        <v/>
      </c>
      <c r="H334" s="55">
        <f>'Upload Sheet Pull'!J337</f>
        <v>0</v>
      </c>
      <c r="I334" s="55">
        <f>'Upload Sheet Pull'!K337</f>
        <v>0</v>
      </c>
      <c r="J334" s="55">
        <f>'Upload Sheet Pull'!L337</f>
        <v>0</v>
      </c>
      <c r="K334" s="55">
        <f>'Upload Sheet Pull'!M337</f>
        <v>0</v>
      </c>
      <c r="L334" s="55">
        <f>'Upload Sheet Pull'!N337</f>
        <v>25</v>
      </c>
      <c r="M334" s="55">
        <f>'Upload Sheet Pull'!O337</f>
        <v>0</v>
      </c>
      <c r="N334" s="55">
        <f>'Upload Sheet Pull'!P337</f>
        <v>0</v>
      </c>
      <c r="O334" s="55">
        <f>'Upload Sheet Pull'!Q337</f>
        <v>0</v>
      </c>
      <c r="P334" s="55">
        <f>'Upload Sheet Pull'!R337</f>
        <v>15</v>
      </c>
      <c r="Q334" s="55">
        <f>'Upload Sheet Pull'!S337</f>
        <v>15</v>
      </c>
      <c r="R334" s="55">
        <f>'Upload Sheet Pull'!T337</f>
        <v>0</v>
      </c>
      <c r="S334" s="55">
        <f>'Upload Sheet Pull'!U337</f>
        <v>0</v>
      </c>
      <c r="T334" s="55">
        <f t="shared" si="6"/>
        <v>55</v>
      </c>
    </row>
    <row r="335" spans="1:20" x14ac:dyDescent="0.2">
      <c r="A335" s="46" t="str">
        <f>'Upload Sheet Pull'!A338</f>
        <v>Budget</v>
      </c>
      <c r="B335" s="46" t="str">
        <f>'Upload Sheet Pull'!B338</f>
        <v>7078-000000</v>
      </c>
      <c r="C335" s="46">
        <f>'Upload Sheet Pull'!C338</f>
        <v>911</v>
      </c>
      <c r="D335" s="46" t="str">
        <f>'Upload Sheet Pull'!D338</f>
        <v>035</v>
      </c>
      <c r="F335" s="46" t="str">
        <f>IF('Upload Sheet Pull'!E338="","",'Upload Sheet Pull'!E338)</f>
        <v/>
      </c>
      <c r="H335" s="55">
        <f>'Upload Sheet Pull'!J338</f>
        <v>0</v>
      </c>
      <c r="I335" s="55">
        <f>'Upload Sheet Pull'!K338</f>
        <v>0</v>
      </c>
      <c r="J335" s="55">
        <f>'Upload Sheet Pull'!L338</f>
        <v>0</v>
      </c>
      <c r="K335" s="55">
        <f>'Upload Sheet Pull'!M338</f>
        <v>0</v>
      </c>
      <c r="L335" s="55">
        <f>'Upload Sheet Pull'!N338</f>
        <v>0</v>
      </c>
      <c r="M335" s="55">
        <f>'Upload Sheet Pull'!O338</f>
        <v>0</v>
      </c>
      <c r="N335" s="55">
        <f>'Upload Sheet Pull'!P338</f>
        <v>100</v>
      </c>
      <c r="O335" s="55">
        <f>'Upload Sheet Pull'!Q338</f>
        <v>0</v>
      </c>
      <c r="P335" s="55">
        <f>'Upload Sheet Pull'!R338</f>
        <v>0</v>
      </c>
      <c r="Q335" s="55">
        <f>'Upload Sheet Pull'!S338</f>
        <v>0</v>
      </c>
      <c r="R335" s="55">
        <f>'Upload Sheet Pull'!T338</f>
        <v>0</v>
      </c>
      <c r="S335" s="55">
        <f>'Upload Sheet Pull'!U338</f>
        <v>0</v>
      </c>
      <c r="T335" s="55">
        <f t="shared" si="6"/>
        <v>100</v>
      </c>
    </row>
    <row r="336" spans="1:20" x14ac:dyDescent="0.2">
      <c r="A336" s="46" t="str">
        <f>'Upload Sheet Pull'!A339</f>
        <v>Budget</v>
      </c>
      <c r="B336" s="46" t="str">
        <f>'Upload Sheet Pull'!B339</f>
        <v>7016-000000</v>
      </c>
      <c r="C336" s="46">
        <f>'Upload Sheet Pull'!C339</f>
        <v>911</v>
      </c>
      <c r="D336" s="46" t="str">
        <f>'Upload Sheet Pull'!D339</f>
        <v>035</v>
      </c>
      <c r="F336" s="46" t="str">
        <f>IF('Upload Sheet Pull'!E339="","",'Upload Sheet Pull'!E339)</f>
        <v/>
      </c>
      <c r="H336" s="55">
        <f>'Upload Sheet Pull'!J339</f>
        <v>0</v>
      </c>
      <c r="I336" s="55">
        <f>'Upload Sheet Pull'!K339</f>
        <v>0</v>
      </c>
      <c r="J336" s="55">
        <f>'Upload Sheet Pull'!L339</f>
        <v>0</v>
      </c>
      <c r="K336" s="55">
        <f>'Upload Sheet Pull'!M339</f>
        <v>0</v>
      </c>
      <c r="L336" s="55">
        <f>'Upload Sheet Pull'!N339</f>
        <v>25</v>
      </c>
      <c r="M336" s="55">
        <f>'Upload Sheet Pull'!O339</f>
        <v>0</v>
      </c>
      <c r="N336" s="55">
        <f>'Upload Sheet Pull'!P339</f>
        <v>0</v>
      </c>
      <c r="O336" s="55">
        <f>'Upload Sheet Pull'!Q339</f>
        <v>0</v>
      </c>
      <c r="P336" s="55">
        <f>'Upload Sheet Pull'!R339</f>
        <v>15</v>
      </c>
      <c r="Q336" s="55">
        <f>'Upload Sheet Pull'!S339</f>
        <v>15</v>
      </c>
      <c r="R336" s="55">
        <f>'Upload Sheet Pull'!T339</f>
        <v>0</v>
      </c>
      <c r="S336" s="55">
        <f>'Upload Sheet Pull'!U339</f>
        <v>0</v>
      </c>
      <c r="T336" s="55">
        <f t="shared" si="6"/>
        <v>55</v>
      </c>
    </row>
    <row r="337" spans="1:20" x14ac:dyDescent="0.2">
      <c r="A337" s="46" t="str">
        <f>'Upload Sheet Pull'!A340</f>
        <v>Budget</v>
      </c>
      <c r="B337" s="46" t="str">
        <f>'Upload Sheet Pull'!B340</f>
        <v>7078-000000</v>
      </c>
      <c r="C337" s="46">
        <f>'Upload Sheet Pull'!C340</f>
        <v>912</v>
      </c>
      <c r="D337" s="46" t="str">
        <f>'Upload Sheet Pull'!D340</f>
        <v>035</v>
      </c>
      <c r="F337" s="46" t="str">
        <f>IF('Upload Sheet Pull'!E340="","",'Upload Sheet Pull'!E340)</f>
        <v/>
      </c>
      <c r="H337" s="55">
        <f>'Upload Sheet Pull'!J340</f>
        <v>0</v>
      </c>
      <c r="I337" s="55">
        <f>'Upload Sheet Pull'!K340</f>
        <v>0</v>
      </c>
      <c r="J337" s="55">
        <f>'Upload Sheet Pull'!L340</f>
        <v>0</v>
      </c>
      <c r="K337" s="55">
        <f>'Upload Sheet Pull'!M340</f>
        <v>0</v>
      </c>
      <c r="L337" s="55">
        <f>'Upload Sheet Pull'!N340</f>
        <v>0</v>
      </c>
      <c r="M337" s="55">
        <f>'Upload Sheet Pull'!O340</f>
        <v>0</v>
      </c>
      <c r="N337" s="55">
        <f>'Upload Sheet Pull'!P340</f>
        <v>100</v>
      </c>
      <c r="O337" s="55">
        <f>'Upload Sheet Pull'!Q340</f>
        <v>0</v>
      </c>
      <c r="P337" s="55">
        <f>'Upload Sheet Pull'!R340</f>
        <v>0</v>
      </c>
      <c r="Q337" s="55">
        <f>'Upload Sheet Pull'!S340</f>
        <v>0</v>
      </c>
      <c r="R337" s="55">
        <f>'Upload Sheet Pull'!T340</f>
        <v>0</v>
      </c>
      <c r="S337" s="55">
        <f>'Upload Sheet Pull'!U340</f>
        <v>0</v>
      </c>
      <c r="T337" s="55">
        <f t="shared" si="6"/>
        <v>100</v>
      </c>
    </row>
    <row r="338" spans="1:20" x14ac:dyDescent="0.2">
      <c r="A338" s="46" t="str">
        <f>'Upload Sheet Pull'!A341</f>
        <v>Budget</v>
      </c>
      <c r="B338" s="46" t="str">
        <f>'Upload Sheet Pull'!B341</f>
        <v>7016-000000</v>
      </c>
      <c r="C338" s="46">
        <f>'Upload Sheet Pull'!C341</f>
        <v>912</v>
      </c>
      <c r="D338" s="46" t="str">
        <f>'Upload Sheet Pull'!D341</f>
        <v>035</v>
      </c>
      <c r="F338" s="46" t="str">
        <f>IF('Upload Sheet Pull'!E341="","",'Upload Sheet Pull'!E341)</f>
        <v/>
      </c>
      <c r="H338" s="55">
        <f>'Upload Sheet Pull'!J341</f>
        <v>0</v>
      </c>
      <c r="I338" s="55">
        <f>'Upload Sheet Pull'!K341</f>
        <v>0</v>
      </c>
      <c r="J338" s="55">
        <f>'Upload Sheet Pull'!L341</f>
        <v>0</v>
      </c>
      <c r="K338" s="55">
        <f>'Upload Sheet Pull'!M341</f>
        <v>0</v>
      </c>
      <c r="L338" s="55">
        <f>'Upload Sheet Pull'!N341</f>
        <v>0</v>
      </c>
      <c r="M338" s="55">
        <f>'Upload Sheet Pull'!O341</f>
        <v>0</v>
      </c>
      <c r="N338" s="55">
        <f>'Upload Sheet Pull'!P341</f>
        <v>0</v>
      </c>
      <c r="O338" s="55">
        <f>'Upload Sheet Pull'!Q341</f>
        <v>0</v>
      </c>
      <c r="P338" s="55">
        <f>'Upload Sheet Pull'!R341</f>
        <v>15</v>
      </c>
      <c r="Q338" s="55">
        <f>'Upload Sheet Pull'!S341</f>
        <v>15</v>
      </c>
      <c r="R338" s="55">
        <f>'Upload Sheet Pull'!T341</f>
        <v>0</v>
      </c>
      <c r="S338" s="55">
        <f>'Upload Sheet Pull'!U341</f>
        <v>0</v>
      </c>
      <c r="T338" s="55">
        <f t="shared" si="6"/>
        <v>30</v>
      </c>
    </row>
    <row r="339" spans="1:20" x14ac:dyDescent="0.2">
      <c r="A339" s="46" t="str">
        <f>'Upload Sheet Pull'!A342</f>
        <v>Budget</v>
      </c>
      <c r="B339" s="46" t="str">
        <f>'Upload Sheet Pull'!B342</f>
        <v>7078-000000</v>
      </c>
      <c r="C339" s="46">
        <f>'Upload Sheet Pull'!C342</f>
        <v>913</v>
      </c>
      <c r="D339" s="46" t="str">
        <f>'Upload Sheet Pull'!D342</f>
        <v>035</v>
      </c>
      <c r="F339" s="46" t="str">
        <f>IF('Upload Sheet Pull'!E342="","",'Upload Sheet Pull'!E342)</f>
        <v/>
      </c>
      <c r="H339" s="55">
        <f>'Upload Sheet Pull'!J342</f>
        <v>0</v>
      </c>
      <c r="I339" s="55">
        <f>'Upload Sheet Pull'!K342</f>
        <v>0</v>
      </c>
      <c r="J339" s="55">
        <f>'Upload Sheet Pull'!L342</f>
        <v>0</v>
      </c>
      <c r="K339" s="55">
        <f>'Upload Sheet Pull'!M342</f>
        <v>0</v>
      </c>
      <c r="L339" s="55">
        <f>'Upload Sheet Pull'!N342</f>
        <v>0</v>
      </c>
      <c r="M339" s="55">
        <f>'Upload Sheet Pull'!O342</f>
        <v>0</v>
      </c>
      <c r="N339" s="55">
        <f>'Upload Sheet Pull'!P342</f>
        <v>0</v>
      </c>
      <c r="O339" s="55">
        <f>'Upload Sheet Pull'!Q342</f>
        <v>0</v>
      </c>
      <c r="P339" s="55">
        <f>'Upload Sheet Pull'!R342</f>
        <v>0</v>
      </c>
      <c r="Q339" s="55">
        <f>'Upload Sheet Pull'!S342</f>
        <v>0</v>
      </c>
      <c r="R339" s="55">
        <f>'Upload Sheet Pull'!T342</f>
        <v>0</v>
      </c>
      <c r="S339" s="55">
        <f>'Upload Sheet Pull'!U342</f>
        <v>0</v>
      </c>
      <c r="T339" s="55">
        <f t="shared" si="6"/>
        <v>0</v>
      </c>
    </row>
    <row r="340" spans="1:20" x14ac:dyDescent="0.2">
      <c r="A340" s="46" t="str">
        <f>'Upload Sheet Pull'!A343</f>
        <v>Budget</v>
      </c>
      <c r="B340" s="46" t="str">
        <f>'Upload Sheet Pull'!B343</f>
        <v>7016-000000</v>
      </c>
      <c r="C340" s="46">
        <f>'Upload Sheet Pull'!C343</f>
        <v>913</v>
      </c>
      <c r="D340" s="46" t="str">
        <f>'Upload Sheet Pull'!D343</f>
        <v>035</v>
      </c>
      <c r="F340" s="46" t="str">
        <f>IF('Upload Sheet Pull'!E343="","",'Upload Sheet Pull'!E343)</f>
        <v/>
      </c>
      <c r="H340" s="55">
        <f>'Upload Sheet Pull'!J343</f>
        <v>0</v>
      </c>
      <c r="I340" s="55">
        <f>'Upload Sheet Pull'!K343</f>
        <v>0</v>
      </c>
      <c r="J340" s="55">
        <f>'Upload Sheet Pull'!L343</f>
        <v>0</v>
      </c>
      <c r="K340" s="55">
        <f>'Upload Sheet Pull'!M343</f>
        <v>0</v>
      </c>
      <c r="L340" s="55">
        <f>'Upload Sheet Pull'!N343</f>
        <v>25</v>
      </c>
      <c r="M340" s="55">
        <f>'Upload Sheet Pull'!O343</f>
        <v>0</v>
      </c>
      <c r="N340" s="55">
        <f>'Upload Sheet Pull'!P343</f>
        <v>0</v>
      </c>
      <c r="O340" s="55">
        <f>'Upload Sheet Pull'!Q343</f>
        <v>0</v>
      </c>
      <c r="P340" s="55">
        <f>'Upload Sheet Pull'!R343</f>
        <v>15</v>
      </c>
      <c r="Q340" s="55">
        <f>'Upload Sheet Pull'!S343</f>
        <v>15</v>
      </c>
      <c r="R340" s="55">
        <f>'Upload Sheet Pull'!T343</f>
        <v>0</v>
      </c>
      <c r="S340" s="55">
        <f>'Upload Sheet Pull'!U343</f>
        <v>0</v>
      </c>
      <c r="T340" s="55">
        <f t="shared" si="6"/>
        <v>55</v>
      </c>
    </row>
    <row r="341" spans="1:20" x14ac:dyDescent="0.2">
      <c r="A341" s="46" t="str">
        <f>'Upload Sheet Pull'!A344</f>
        <v>Budget</v>
      </c>
      <c r="B341" s="46" t="str">
        <f>'Upload Sheet Pull'!B344</f>
        <v>7078-000000</v>
      </c>
      <c r="C341" s="46">
        <f>'Upload Sheet Pull'!C344</f>
        <v>914</v>
      </c>
      <c r="D341" s="46" t="str">
        <f>'Upload Sheet Pull'!D344</f>
        <v>035</v>
      </c>
      <c r="F341" s="46" t="str">
        <f>IF('Upload Sheet Pull'!E344="","",'Upload Sheet Pull'!E344)</f>
        <v/>
      </c>
      <c r="H341" s="55">
        <f>'Upload Sheet Pull'!J344</f>
        <v>0</v>
      </c>
      <c r="I341" s="55">
        <f>'Upload Sheet Pull'!K344</f>
        <v>0</v>
      </c>
      <c r="J341" s="55">
        <f>'Upload Sheet Pull'!L344</f>
        <v>0</v>
      </c>
      <c r="K341" s="55">
        <f>'Upload Sheet Pull'!M344</f>
        <v>0</v>
      </c>
      <c r="L341" s="55">
        <f>'Upload Sheet Pull'!N344</f>
        <v>0</v>
      </c>
      <c r="M341" s="55">
        <f>'Upload Sheet Pull'!O344</f>
        <v>0</v>
      </c>
      <c r="N341" s="55">
        <f>'Upload Sheet Pull'!P344</f>
        <v>0</v>
      </c>
      <c r="O341" s="55">
        <f>'Upload Sheet Pull'!Q344</f>
        <v>0</v>
      </c>
      <c r="P341" s="55">
        <f>'Upload Sheet Pull'!R344</f>
        <v>0</v>
      </c>
      <c r="Q341" s="55">
        <f>'Upload Sheet Pull'!S344</f>
        <v>0</v>
      </c>
      <c r="R341" s="55">
        <f>'Upload Sheet Pull'!T344</f>
        <v>0</v>
      </c>
      <c r="S341" s="55">
        <f>'Upload Sheet Pull'!U344</f>
        <v>0</v>
      </c>
      <c r="T341" s="55">
        <f t="shared" si="6"/>
        <v>0</v>
      </c>
    </row>
    <row r="342" spans="1:20" x14ac:dyDescent="0.2">
      <c r="A342" s="46" t="str">
        <f>'Upload Sheet Pull'!A345</f>
        <v>Budget</v>
      </c>
      <c r="B342" s="46" t="str">
        <f>'Upload Sheet Pull'!B345</f>
        <v>7016-000000</v>
      </c>
      <c r="C342" s="46">
        <f>'Upload Sheet Pull'!C345</f>
        <v>914</v>
      </c>
      <c r="D342" s="46" t="str">
        <f>'Upload Sheet Pull'!D345</f>
        <v>035</v>
      </c>
      <c r="F342" s="46" t="str">
        <f>IF('Upload Sheet Pull'!E345="","",'Upload Sheet Pull'!E345)</f>
        <v/>
      </c>
      <c r="H342" s="55">
        <f>'Upload Sheet Pull'!J345</f>
        <v>0</v>
      </c>
      <c r="I342" s="55">
        <f>'Upload Sheet Pull'!K345</f>
        <v>0</v>
      </c>
      <c r="J342" s="55">
        <f>'Upload Sheet Pull'!L345</f>
        <v>0</v>
      </c>
      <c r="K342" s="55">
        <f>'Upload Sheet Pull'!M345</f>
        <v>0</v>
      </c>
      <c r="L342" s="55">
        <f>'Upload Sheet Pull'!N345</f>
        <v>25</v>
      </c>
      <c r="M342" s="55">
        <f>'Upload Sheet Pull'!O345</f>
        <v>0</v>
      </c>
      <c r="N342" s="55">
        <f>'Upload Sheet Pull'!P345</f>
        <v>0</v>
      </c>
      <c r="O342" s="55">
        <f>'Upload Sheet Pull'!Q345</f>
        <v>0</v>
      </c>
      <c r="P342" s="55">
        <f>'Upload Sheet Pull'!R345</f>
        <v>15</v>
      </c>
      <c r="Q342" s="55">
        <f>'Upload Sheet Pull'!S345</f>
        <v>15</v>
      </c>
      <c r="R342" s="55">
        <f>'Upload Sheet Pull'!T345</f>
        <v>0</v>
      </c>
      <c r="S342" s="55">
        <f>'Upload Sheet Pull'!U345</f>
        <v>0</v>
      </c>
      <c r="T342" s="55">
        <f t="shared" si="6"/>
        <v>55</v>
      </c>
    </row>
    <row r="343" spans="1:20" x14ac:dyDescent="0.2">
      <c r="A343" s="46" t="str">
        <f>'Upload Sheet Pull'!A346</f>
        <v>Budget</v>
      </c>
      <c r="B343" s="46" t="str">
        <f>'Upload Sheet Pull'!B346</f>
        <v>7078-000000</v>
      </c>
      <c r="C343" s="46">
        <f>'Upload Sheet Pull'!C346</f>
        <v>915</v>
      </c>
      <c r="D343" s="46" t="str">
        <f>'Upload Sheet Pull'!D346</f>
        <v>035</v>
      </c>
      <c r="F343" s="46" t="str">
        <f>IF('Upload Sheet Pull'!E346="","",'Upload Sheet Pull'!E346)</f>
        <v/>
      </c>
      <c r="H343" s="55">
        <f>'Upload Sheet Pull'!J346</f>
        <v>0</v>
      </c>
      <c r="I343" s="55">
        <f>'Upload Sheet Pull'!K346</f>
        <v>0</v>
      </c>
      <c r="J343" s="55">
        <f>'Upload Sheet Pull'!L346</f>
        <v>0</v>
      </c>
      <c r="K343" s="55">
        <f>'Upload Sheet Pull'!M346</f>
        <v>0</v>
      </c>
      <c r="L343" s="55">
        <f>'Upload Sheet Pull'!N346</f>
        <v>0</v>
      </c>
      <c r="M343" s="55">
        <f>'Upload Sheet Pull'!O346</f>
        <v>0</v>
      </c>
      <c r="N343" s="55">
        <f>'Upload Sheet Pull'!P346</f>
        <v>0</v>
      </c>
      <c r="O343" s="55">
        <f>'Upload Sheet Pull'!Q346</f>
        <v>0</v>
      </c>
      <c r="P343" s="55">
        <f>'Upload Sheet Pull'!R346</f>
        <v>0</v>
      </c>
      <c r="Q343" s="55">
        <f>'Upload Sheet Pull'!S346</f>
        <v>0</v>
      </c>
      <c r="R343" s="55">
        <f>'Upload Sheet Pull'!T346</f>
        <v>0</v>
      </c>
      <c r="S343" s="55">
        <f>'Upload Sheet Pull'!U346</f>
        <v>0</v>
      </c>
      <c r="T343" s="55">
        <f t="shared" si="6"/>
        <v>0</v>
      </c>
    </row>
    <row r="344" spans="1:20" x14ac:dyDescent="0.2">
      <c r="A344" s="46" t="str">
        <f>'Upload Sheet Pull'!A347</f>
        <v>Budget</v>
      </c>
      <c r="B344" s="46" t="str">
        <f>'Upload Sheet Pull'!B347</f>
        <v>7016-000000</v>
      </c>
      <c r="C344" s="46">
        <f>'Upload Sheet Pull'!C347</f>
        <v>915</v>
      </c>
      <c r="D344" s="46" t="str">
        <f>'Upload Sheet Pull'!D347</f>
        <v>035</v>
      </c>
      <c r="F344" s="46" t="str">
        <f>IF('Upload Sheet Pull'!E347="","",'Upload Sheet Pull'!E347)</f>
        <v/>
      </c>
      <c r="H344" s="55">
        <f>'Upload Sheet Pull'!J347</f>
        <v>0</v>
      </c>
      <c r="I344" s="55">
        <f>'Upload Sheet Pull'!K347</f>
        <v>0</v>
      </c>
      <c r="J344" s="55">
        <f>'Upload Sheet Pull'!L347</f>
        <v>0</v>
      </c>
      <c r="K344" s="55">
        <f>'Upload Sheet Pull'!M347</f>
        <v>0</v>
      </c>
      <c r="L344" s="55">
        <f>'Upload Sheet Pull'!N347</f>
        <v>25</v>
      </c>
      <c r="M344" s="55">
        <f>'Upload Sheet Pull'!O347</f>
        <v>0</v>
      </c>
      <c r="N344" s="55">
        <f>'Upload Sheet Pull'!P347</f>
        <v>0</v>
      </c>
      <c r="O344" s="55">
        <f>'Upload Sheet Pull'!Q347</f>
        <v>0</v>
      </c>
      <c r="P344" s="55">
        <f>'Upload Sheet Pull'!R347</f>
        <v>15</v>
      </c>
      <c r="Q344" s="55">
        <f>'Upload Sheet Pull'!S347</f>
        <v>15</v>
      </c>
      <c r="R344" s="55">
        <f>'Upload Sheet Pull'!T347</f>
        <v>0</v>
      </c>
      <c r="S344" s="55">
        <f>'Upload Sheet Pull'!U347</f>
        <v>0</v>
      </c>
      <c r="T344" s="55">
        <f t="shared" si="6"/>
        <v>55</v>
      </c>
    </row>
    <row r="345" spans="1:20" x14ac:dyDescent="0.2">
      <c r="A345" s="46" t="str">
        <f>'Upload Sheet Pull'!A348</f>
        <v>Budget</v>
      </c>
      <c r="B345" s="46" t="str">
        <f>'Upload Sheet Pull'!B348</f>
        <v>7078-000000</v>
      </c>
      <c r="C345" s="46">
        <f>'Upload Sheet Pull'!C348</f>
        <v>916</v>
      </c>
      <c r="D345" s="46" t="str">
        <f>'Upload Sheet Pull'!D348</f>
        <v>035</v>
      </c>
      <c r="F345" s="46" t="str">
        <f>IF('Upload Sheet Pull'!E348="","",'Upload Sheet Pull'!E348)</f>
        <v/>
      </c>
      <c r="H345" s="55">
        <f>'Upload Sheet Pull'!J348</f>
        <v>0</v>
      </c>
      <c r="I345" s="55">
        <f>'Upload Sheet Pull'!K348</f>
        <v>0</v>
      </c>
      <c r="J345" s="55">
        <f>'Upload Sheet Pull'!L348</f>
        <v>0</v>
      </c>
      <c r="K345" s="55">
        <f>'Upload Sheet Pull'!M348</f>
        <v>0</v>
      </c>
      <c r="L345" s="55">
        <f>'Upload Sheet Pull'!N348</f>
        <v>0</v>
      </c>
      <c r="M345" s="55">
        <f>'Upload Sheet Pull'!O348</f>
        <v>0</v>
      </c>
      <c r="N345" s="55">
        <f>'Upload Sheet Pull'!P348</f>
        <v>0</v>
      </c>
      <c r="O345" s="55">
        <f>'Upload Sheet Pull'!Q348</f>
        <v>0</v>
      </c>
      <c r="P345" s="55">
        <f>'Upload Sheet Pull'!R348</f>
        <v>0</v>
      </c>
      <c r="Q345" s="55">
        <f>'Upload Sheet Pull'!S348</f>
        <v>0</v>
      </c>
      <c r="R345" s="55">
        <f>'Upload Sheet Pull'!T348</f>
        <v>0</v>
      </c>
      <c r="S345" s="55">
        <f>'Upload Sheet Pull'!U348</f>
        <v>0</v>
      </c>
      <c r="T345" s="55">
        <f t="shared" si="6"/>
        <v>0</v>
      </c>
    </row>
    <row r="346" spans="1:20" x14ac:dyDescent="0.2">
      <c r="A346" s="46" t="str">
        <f>'Upload Sheet Pull'!A349</f>
        <v>Budget</v>
      </c>
      <c r="B346" s="46" t="str">
        <f>'Upload Sheet Pull'!B349</f>
        <v>7016-000000</v>
      </c>
      <c r="C346" s="46">
        <f>'Upload Sheet Pull'!C349</f>
        <v>916</v>
      </c>
      <c r="D346" s="46" t="str">
        <f>'Upload Sheet Pull'!D349</f>
        <v>035</v>
      </c>
      <c r="F346" s="46" t="str">
        <f>IF('Upload Sheet Pull'!E349="","",'Upload Sheet Pull'!E349)</f>
        <v/>
      </c>
      <c r="H346" s="55">
        <f>'Upload Sheet Pull'!J349</f>
        <v>0</v>
      </c>
      <c r="I346" s="55">
        <f>'Upload Sheet Pull'!K349</f>
        <v>0</v>
      </c>
      <c r="J346" s="55">
        <f>'Upload Sheet Pull'!L349</f>
        <v>0</v>
      </c>
      <c r="K346" s="55">
        <f>'Upload Sheet Pull'!M349</f>
        <v>0</v>
      </c>
      <c r="L346" s="55">
        <f>'Upload Sheet Pull'!N349</f>
        <v>175</v>
      </c>
      <c r="M346" s="55">
        <f>'Upload Sheet Pull'!O349</f>
        <v>0</v>
      </c>
      <c r="N346" s="55">
        <f>'Upload Sheet Pull'!P349</f>
        <v>0</v>
      </c>
      <c r="O346" s="55">
        <f>'Upload Sheet Pull'!Q349</f>
        <v>0</v>
      </c>
      <c r="P346" s="55">
        <f>'Upload Sheet Pull'!R349</f>
        <v>105</v>
      </c>
      <c r="Q346" s="55">
        <f>'Upload Sheet Pull'!S349</f>
        <v>105</v>
      </c>
      <c r="R346" s="55">
        <f>'Upload Sheet Pull'!T349</f>
        <v>0</v>
      </c>
      <c r="S346" s="55">
        <f>'Upload Sheet Pull'!U349</f>
        <v>0</v>
      </c>
      <c r="T346" s="55">
        <f t="shared" si="6"/>
        <v>385</v>
      </c>
    </row>
    <row r="347" spans="1:20" x14ac:dyDescent="0.2">
      <c r="A347" s="46" t="str">
        <f>'Upload Sheet Pull'!A350</f>
        <v>Budget</v>
      </c>
      <c r="B347" s="46" t="str">
        <f>'Upload Sheet Pull'!B350</f>
        <v>7078-000000</v>
      </c>
      <c r="C347" s="46">
        <f>'Upload Sheet Pull'!C350</f>
        <v>917</v>
      </c>
      <c r="D347" s="46" t="str">
        <f>'Upload Sheet Pull'!D350</f>
        <v>035</v>
      </c>
      <c r="F347" s="46" t="str">
        <f>IF('Upload Sheet Pull'!E350="","",'Upload Sheet Pull'!E350)</f>
        <v/>
      </c>
      <c r="H347" s="55">
        <f>'Upload Sheet Pull'!J350</f>
        <v>0</v>
      </c>
      <c r="I347" s="55">
        <f>'Upload Sheet Pull'!K350</f>
        <v>0</v>
      </c>
      <c r="J347" s="55">
        <f>'Upload Sheet Pull'!L350</f>
        <v>0</v>
      </c>
      <c r="K347" s="55">
        <f>'Upload Sheet Pull'!M350</f>
        <v>0</v>
      </c>
      <c r="L347" s="55">
        <f>'Upload Sheet Pull'!N350</f>
        <v>0</v>
      </c>
      <c r="M347" s="55">
        <f>'Upload Sheet Pull'!O350</f>
        <v>0</v>
      </c>
      <c r="N347" s="55">
        <f>'Upload Sheet Pull'!P350</f>
        <v>0</v>
      </c>
      <c r="O347" s="55">
        <f>'Upload Sheet Pull'!Q350</f>
        <v>0</v>
      </c>
      <c r="P347" s="55">
        <f>'Upload Sheet Pull'!R350</f>
        <v>0</v>
      </c>
      <c r="Q347" s="55">
        <f>'Upload Sheet Pull'!S350</f>
        <v>0</v>
      </c>
      <c r="R347" s="55">
        <f>'Upload Sheet Pull'!T350</f>
        <v>0</v>
      </c>
      <c r="S347" s="55">
        <f>'Upload Sheet Pull'!U350</f>
        <v>0</v>
      </c>
      <c r="T347" s="55">
        <f t="shared" si="6"/>
        <v>0</v>
      </c>
    </row>
    <row r="348" spans="1:20" x14ac:dyDescent="0.2">
      <c r="A348" s="46" t="str">
        <f>'Upload Sheet Pull'!A351</f>
        <v>Budget</v>
      </c>
      <c r="B348" s="46" t="str">
        <f>'Upload Sheet Pull'!B351</f>
        <v>7016-000000</v>
      </c>
      <c r="C348" s="46">
        <f>'Upload Sheet Pull'!C351</f>
        <v>917</v>
      </c>
      <c r="D348" s="46" t="str">
        <f>'Upload Sheet Pull'!D351</f>
        <v>035</v>
      </c>
      <c r="F348" s="46" t="str">
        <f>IF('Upload Sheet Pull'!E351="","",'Upload Sheet Pull'!E351)</f>
        <v/>
      </c>
      <c r="H348" s="55">
        <f>'Upload Sheet Pull'!J351</f>
        <v>0</v>
      </c>
      <c r="I348" s="55">
        <f>'Upload Sheet Pull'!K351</f>
        <v>0</v>
      </c>
      <c r="J348" s="55">
        <f>'Upload Sheet Pull'!L351</f>
        <v>0</v>
      </c>
      <c r="K348" s="55">
        <f>'Upload Sheet Pull'!M351</f>
        <v>0</v>
      </c>
      <c r="L348" s="55">
        <f>'Upload Sheet Pull'!N351</f>
        <v>675</v>
      </c>
      <c r="M348" s="55">
        <f>'Upload Sheet Pull'!O351</f>
        <v>0</v>
      </c>
      <c r="N348" s="55">
        <f>'Upload Sheet Pull'!P351</f>
        <v>0</v>
      </c>
      <c r="O348" s="55">
        <f>'Upload Sheet Pull'!Q351</f>
        <v>0</v>
      </c>
      <c r="P348" s="55">
        <f>'Upload Sheet Pull'!R351</f>
        <v>405</v>
      </c>
      <c r="Q348" s="55">
        <f>'Upload Sheet Pull'!S351</f>
        <v>405</v>
      </c>
      <c r="R348" s="55">
        <f>'Upload Sheet Pull'!T351</f>
        <v>0</v>
      </c>
      <c r="S348" s="55">
        <f>'Upload Sheet Pull'!U351</f>
        <v>0</v>
      </c>
      <c r="T348" s="55">
        <f t="shared" si="6"/>
        <v>1485</v>
      </c>
    </row>
    <row r="349" spans="1:20" x14ac:dyDescent="0.2">
      <c r="A349" s="46" t="str">
        <f>'Upload Sheet Pull'!A352</f>
        <v>Budget</v>
      </c>
      <c r="B349" s="46" t="str">
        <f>'Upload Sheet Pull'!B352</f>
        <v>7078-000000</v>
      </c>
      <c r="C349" s="46">
        <f>'Upload Sheet Pull'!C352</f>
        <v>918</v>
      </c>
      <c r="D349" s="46" t="str">
        <f>'Upload Sheet Pull'!D352</f>
        <v>035</v>
      </c>
      <c r="F349" s="46" t="str">
        <f>IF('Upload Sheet Pull'!E352="","",'Upload Sheet Pull'!E352)</f>
        <v/>
      </c>
      <c r="H349" s="55">
        <f>'Upload Sheet Pull'!J352</f>
        <v>0</v>
      </c>
      <c r="I349" s="55">
        <f>'Upload Sheet Pull'!K352</f>
        <v>0</v>
      </c>
      <c r="J349" s="55">
        <f>'Upload Sheet Pull'!L352</f>
        <v>0</v>
      </c>
      <c r="K349" s="55">
        <f>'Upload Sheet Pull'!M352</f>
        <v>0</v>
      </c>
      <c r="L349" s="55">
        <f>'Upload Sheet Pull'!N352</f>
        <v>0</v>
      </c>
      <c r="M349" s="55">
        <f>'Upload Sheet Pull'!O352</f>
        <v>0</v>
      </c>
      <c r="N349" s="55">
        <f>'Upload Sheet Pull'!P352</f>
        <v>0</v>
      </c>
      <c r="O349" s="55">
        <f>'Upload Sheet Pull'!Q352</f>
        <v>0</v>
      </c>
      <c r="P349" s="55">
        <f>'Upload Sheet Pull'!R352</f>
        <v>0</v>
      </c>
      <c r="Q349" s="55">
        <f>'Upload Sheet Pull'!S352</f>
        <v>0</v>
      </c>
      <c r="R349" s="55">
        <f>'Upload Sheet Pull'!T352</f>
        <v>0</v>
      </c>
      <c r="S349" s="55">
        <f>'Upload Sheet Pull'!U352</f>
        <v>0</v>
      </c>
      <c r="T349" s="55">
        <f t="shared" si="6"/>
        <v>0</v>
      </c>
    </row>
    <row r="350" spans="1:20" x14ac:dyDescent="0.2">
      <c r="A350" s="46" t="str">
        <f>'Upload Sheet Pull'!A353</f>
        <v>Budget</v>
      </c>
      <c r="B350" s="46" t="str">
        <f>'Upload Sheet Pull'!B353</f>
        <v>7016-000000</v>
      </c>
      <c r="C350" s="46">
        <f>'Upload Sheet Pull'!C353</f>
        <v>918</v>
      </c>
      <c r="D350" s="46" t="str">
        <f>'Upload Sheet Pull'!D353</f>
        <v>035</v>
      </c>
      <c r="F350" s="46" t="str">
        <f>IF('Upload Sheet Pull'!E353="","",'Upload Sheet Pull'!E353)</f>
        <v/>
      </c>
      <c r="H350" s="55">
        <f>'Upload Sheet Pull'!J353</f>
        <v>0</v>
      </c>
      <c r="I350" s="55">
        <f>'Upload Sheet Pull'!K353</f>
        <v>0</v>
      </c>
      <c r="J350" s="55">
        <f>'Upload Sheet Pull'!L353</f>
        <v>0</v>
      </c>
      <c r="K350" s="55">
        <f>'Upload Sheet Pull'!M353</f>
        <v>0</v>
      </c>
      <c r="L350" s="55">
        <f>'Upload Sheet Pull'!N353</f>
        <v>25</v>
      </c>
      <c r="M350" s="55">
        <f>'Upload Sheet Pull'!O353</f>
        <v>0</v>
      </c>
      <c r="N350" s="55">
        <f>'Upload Sheet Pull'!P353</f>
        <v>0</v>
      </c>
      <c r="O350" s="55">
        <f>'Upload Sheet Pull'!Q353</f>
        <v>0</v>
      </c>
      <c r="P350" s="55">
        <f>'Upload Sheet Pull'!R353</f>
        <v>15</v>
      </c>
      <c r="Q350" s="55">
        <f>'Upload Sheet Pull'!S353</f>
        <v>15</v>
      </c>
      <c r="R350" s="55">
        <f>'Upload Sheet Pull'!T353</f>
        <v>0</v>
      </c>
      <c r="S350" s="55">
        <f>'Upload Sheet Pull'!U353</f>
        <v>0</v>
      </c>
      <c r="T350" s="55">
        <f t="shared" si="6"/>
        <v>55</v>
      </c>
    </row>
    <row r="351" spans="1:20" x14ac:dyDescent="0.2">
      <c r="A351" s="46" t="str">
        <f>'Upload Sheet Pull'!A354</f>
        <v>Budget</v>
      </c>
      <c r="B351" s="46" t="str">
        <f>'Upload Sheet Pull'!B354</f>
        <v>7078-000000</v>
      </c>
      <c r="C351" s="46">
        <f>'Upload Sheet Pull'!C354</f>
        <v>919</v>
      </c>
      <c r="D351" s="46" t="str">
        <f>'Upload Sheet Pull'!D354</f>
        <v>035</v>
      </c>
      <c r="F351" s="46" t="str">
        <f>IF('Upload Sheet Pull'!E354="","",'Upload Sheet Pull'!E354)</f>
        <v/>
      </c>
      <c r="H351" s="55">
        <f>'Upload Sheet Pull'!J354</f>
        <v>0</v>
      </c>
      <c r="I351" s="55">
        <f>'Upload Sheet Pull'!K354</f>
        <v>0</v>
      </c>
      <c r="J351" s="55">
        <f>'Upload Sheet Pull'!L354</f>
        <v>0</v>
      </c>
      <c r="K351" s="55">
        <f>'Upload Sheet Pull'!M354</f>
        <v>0</v>
      </c>
      <c r="L351" s="55">
        <f>'Upload Sheet Pull'!N354</f>
        <v>0</v>
      </c>
      <c r="M351" s="55">
        <f>'Upload Sheet Pull'!O354</f>
        <v>0</v>
      </c>
      <c r="N351" s="55">
        <f>'Upload Sheet Pull'!P354</f>
        <v>0</v>
      </c>
      <c r="O351" s="55">
        <f>'Upload Sheet Pull'!Q354</f>
        <v>0</v>
      </c>
      <c r="P351" s="55">
        <f>'Upload Sheet Pull'!R354</f>
        <v>0</v>
      </c>
      <c r="Q351" s="55">
        <f>'Upload Sheet Pull'!S354</f>
        <v>0</v>
      </c>
      <c r="R351" s="55">
        <f>'Upload Sheet Pull'!T354</f>
        <v>0</v>
      </c>
      <c r="S351" s="55">
        <f>'Upload Sheet Pull'!U354</f>
        <v>0</v>
      </c>
      <c r="T351" s="55">
        <f t="shared" si="6"/>
        <v>0</v>
      </c>
    </row>
    <row r="352" spans="1:20" x14ac:dyDescent="0.2">
      <c r="A352" s="46" t="str">
        <f>'Upload Sheet Pull'!A355</f>
        <v>Budget</v>
      </c>
      <c r="B352" s="46" t="str">
        <f>'Upload Sheet Pull'!B355</f>
        <v>7016-000000</v>
      </c>
      <c r="C352" s="46">
        <f>'Upload Sheet Pull'!C355</f>
        <v>919</v>
      </c>
      <c r="D352" s="46" t="str">
        <f>'Upload Sheet Pull'!D355</f>
        <v>035</v>
      </c>
      <c r="F352" s="46" t="str">
        <f>IF('Upload Sheet Pull'!E355="","",'Upload Sheet Pull'!E355)</f>
        <v/>
      </c>
      <c r="H352" s="55">
        <f>'Upload Sheet Pull'!J355</f>
        <v>0</v>
      </c>
      <c r="I352" s="55">
        <f>'Upload Sheet Pull'!K355</f>
        <v>0</v>
      </c>
      <c r="J352" s="55">
        <f>'Upload Sheet Pull'!L355</f>
        <v>0</v>
      </c>
      <c r="K352" s="55">
        <f>'Upload Sheet Pull'!M355</f>
        <v>0</v>
      </c>
      <c r="L352" s="55">
        <f>'Upload Sheet Pull'!N355</f>
        <v>30</v>
      </c>
      <c r="M352" s="55">
        <f>'Upload Sheet Pull'!O355</f>
        <v>0</v>
      </c>
      <c r="N352" s="55">
        <f>'Upload Sheet Pull'!P355</f>
        <v>0</v>
      </c>
      <c r="O352" s="55">
        <f>'Upload Sheet Pull'!Q355</f>
        <v>0</v>
      </c>
      <c r="P352" s="55">
        <f>'Upload Sheet Pull'!R355</f>
        <v>0</v>
      </c>
      <c r="Q352" s="55">
        <f>'Upload Sheet Pull'!S355</f>
        <v>0</v>
      </c>
      <c r="R352" s="55">
        <f>'Upload Sheet Pull'!T355</f>
        <v>0</v>
      </c>
      <c r="S352" s="55">
        <f>'Upload Sheet Pull'!U355</f>
        <v>0</v>
      </c>
      <c r="T352" s="55">
        <f t="shared" si="6"/>
        <v>30</v>
      </c>
    </row>
    <row r="353" spans="1:20" x14ac:dyDescent="0.2">
      <c r="A353" s="46" t="str">
        <f>'Upload Sheet Pull'!A356</f>
        <v>Budget</v>
      </c>
      <c r="B353" s="46" t="str">
        <f>'Upload Sheet Pull'!B356</f>
        <v>7078-000000</v>
      </c>
      <c r="C353" s="46">
        <f>'Upload Sheet Pull'!C356</f>
        <v>920</v>
      </c>
      <c r="D353" s="46" t="str">
        <f>'Upload Sheet Pull'!D356</f>
        <v>035</v>
      </c>
      <c r="F353" s="46" t="str">
        <f>IF('Upload Sheet Pull'!E356="","",'Upload Sheet Pull'!E356)</f>
        <v/>
      </c>
      <c r="H353" s="55">
        <f>'Upload Sheet Pull'!J356</f>
        <v>0</v>
      </c>
      <c r="I353" s="55">
        <f>'Upload Sheet Pull'!K356</f>
        <v>0</v>
      </c>
      <c r="J353" s="55">
        <f>'Upload Sheet Pull'!L356</f>
        <v>0</v>
      </c>
      <c r="K353" s="55">
        <f>'Upload Sheet Pull'!M356</f>
        <v>0</v>
      </c>
      <c r="L353" s="55">
        <f>'Upload Sheet Pull'!N356</f>
        <v>0</v>
      </c>
      <c r="M353" s="55">
        <f>'Upload Sheet Pull'!O356</f>
        <v>0</v>
      </c>
      <c r="N353" s="55">
        <f>'Upload Sheet Pull'!P356</f>
        <v>0</v>
      </c>
      <c r="O353" s="55">
        <f>'Upload Sheet Pull'!Q356</f>
        <v>0</v>
      </c>
      <c r="P353" s="55">
        <f>'Upload Sheet Pull'!R356</f>
        <v>0</v>
      </c>
      <c r="Q353" s="55">
        <f>'Upload Sheet Pull'!S356</f>
        <v>0</v>
      </c>
      <c r="R353" s="55">
        <f>'Upload Sheet Pull'!T356</f>
        <v>0</v>
      </c>
      <c r="S353" s="55">
        <f>'Upload Sheet Pull'!U356</f>
        <v>0</v>
      </c>
      <c r="T353" s="55">
        <f t="shared" si="6"/>
        <v>0</v>
      </c>
    </row>
    <row r="354" spans="1:20" x14ac:dyDescent="0.2">
      <c r="A354" s="46" t="str">
        <f>'Upload Sheet Pull'!A357</f>
        <v>Budget</v>
      </c>
      <c r="B354" s="46" t="str">
        <f>'Upload Sheet Pull'!B357</f>
        <v>7016-000000</v>
      </c>
      <c r="C354" s="46">
        <f>'Upload Sheet Pull'!C357</f>
        <v>920</v>
      </c>
      <c r="D354" s="46" t="str">
        <f>'Upload Sheet Pull'!D357</f>
        <v>035</v>
      </c>
      <c r="F354" s="46" t="str">
        <f>IF('Upload Sheet Pull'!E357="","",'Upload Sheet Pull'!E357)</f>
        <v/>
      </c>
      <c r="H354" s="55">
        <f>'Upload Sheet Pull'!J357</f>
        <v>0</v>
      </c>
      <c r="I354" s="55">
        <f>'Upload Sheet Pull'!K357</f>
        <v>0</v>
      </c>
      <c r="J354" s="55">
        <f>'Upload Sheet Pull'!L357</f>
        <v>0</v>
      </c>
      <c r="K354" s="55">
        <f>'Upload Sheet Pull'!M357</f>
        <v>0</v>
      </c>
      <c r="L354" s="55">
        <f>'Upload Sheet Pull'!N357</f>
        <v>0</v>
      </c>
      <c r="M354" s="55">
        <f>'Upload Sheet Pull'!O357</f>
        <v>0</v>
      </c>
      <c r="N354" s="55">
        <f>'Upload Sheet Pull'!P357</f>
        <v>0</v>
      </c>
      <c r="O354" s="55">
        <f>'Upload Sheet Pull'!Q357</f>
        <v>0</v>
      </c>
      <c r="P354" s="55">
        <f>'Upload Sheet Pull'!R357</f>
        <v>0</v>
      </c>
      <c r="Q354" s="55">
        <f>'Upload Sheet Pull'!S357</f>
        <v>0</v>
      </c>
      <c r="R354" s="55">
        <f>'Upload Sheet Pull'!T357</f>
        <v>0</v>
      </c>
      <c r="S354" s="55">
        <f>'Upload Sheet Pull'!U357</f>
        <v>0</v>
      </c>
      <c r="T354" s="55">
        <f t="shared" si="6"/>
        <v>0</v>
      </c>
    </row>
    <row r="355" spans="1:20" x14ac:dyDescent="0.2">
      <c r="A355" s="46" t="str">
        <f>'Upload Sheet Pull'!A358</f>
        <v>Budget</v>
      </c>
      <c r="B355" s="46" t="str">
        <f>'Upload Sheet Pull'!B358</f>
        <v>7078-000000</v>
      </c>
      <c r="C355" s="46">
        <f>'Upload Sheet Pull'!C358</f>
        <v>921</v>
      </c>
      <c r="D355" s="46" t="str">
        <f>'Upload Sheet Pull'!D358</f>
        <v>035</v>
      </c>
      <c r="F355" s="46" t="str">
        <f>IF('Upload Sheet Pull'!E358="","",'Upload Sheet Pull'!E358)</f>
        <v/>
      </c>
      <c r="H355" s="55">
        <f>'Upload Sheet Pull'!J358</f>
        <v>0</v>
      </c>
      <c r="I355" s="55">
        <f>'Upload Sheet Pull'!K358</f>
        <v>0</v>
      </c>
      <c r="J355" s="55">
        <f>'Upload Sheet Pull'!L358</f>
        <v>0</v>
      </c>
      <c r="K355" s="55">
        <f>'Upload Sheet Pull'!M358</f>
        <v>0</v>
      </c>
      <c r="L355" s="55">
        <f>'Upload Sheet Pull'!N358</f>
        <v>0</v>
      </c>
      <c r="M355" s="55">
        <f>'Upload Sheet Pull'!O358</f>
        <v>0</v>
      </c>
      <c r="N355" s="55">
        <f>'Upload Sheet Pull'!P358</f>
        <v>0</v>
      </c>
      <c r="O355" s="55">
        <f>'Upload Sheet Pull'!Q358</f>
        <v>0</v>
      </c>
      <c r="P355" s="55">
        <f>'Upload Sheet Pull'!R358</f>
        <v>0</v>
      </c>
      <c r="Q355" s="55">
        <f>'Upload Sheet Pull'!S358</f>
        <v>0</v>
      </c>
      <c r="R355" s="55">
        <f>'Upload Sheet Pull'!T358</f>
        <v>0</v>
      </c>
      <c r="S355" s="55">
        <f>'Upload Sheet Pull'!U358</f>
        <v>0</v>
      </c>
      <c r="T355" s="55">
        <f t="shared" si="6"/>
        <v>0</v>
      </c>
    </row>
    <row r="356" spans="1:20" x14ac:dyDescent="0.2">
      <c r="A356" s="46" t="str">
        <f>'Upload Sheet Pull'!A359</f>
        <v>Budget</v>
      </c>
      <c r="B356" s="46" t="str">
        <f>'Upload Sheet Pull'!B359</f>
        <v>7016-000000</v>
      </c>
      <c r="C356" s="46">
        <f>'Upload Sheet Pull'!C359</f>
        <v>921</v>
      </c>
      <c r="D356" s="46" t="str">
        <f>'Upload Sheet Pull'!D359</f>
        <v>035</v>
      </c>
      <c r="F356" s="46" t="str">
        <f>IF('Upload Sheet Pull'!E359="","",'Upload Sheet Pull'!E359)</f>
        <v/>
      </c>
      <c r="H356" s="55">
        <f>'Upload Sheet Pull'!J359</f>
        <v>0</v>
      </c>
      <c r="I356" s="55">
        <f>'Upload Sheet Pull'!K359</f>
        <v>0</v>
      </c>
      <c r="J356" s="55">
        <f>'Upload Sheet Pull'!L359</f>
        <v>0</v>
      </c>
      <c r="K356" s="55">
        <f>'Upload Sheet Pull'!M359</f>
        <v>0</v>
      </c>
      <c r="L356" s="55">
        <f>'Upload Sheet Pull'!N359</f>
        <v>0</v>
      </c>
      <c r="M356" s="55">
        <f>'Upload Sheet Pull'!O359</f>
        <v>0</v>
      </c>
      <c r="N356" s="55">
        <f>'Upload Sheet Pull'!P359</f>
        <v>0</v>
      </c>
      <c r="O356" s="55">
        <f>'Upload Sheet Pull'!Q359</f>
        <v>0</v>
      </c>
      <c r="P356" s="55">
        <f>'Upload Sheet Pull'!R359</f>
        <v>0</v>
      </c>
      <c r="Q356" s="55">
        <f>'Upload Sheet Pull'!S359</f>
        <v>0</v>
      </c>
      <c r="R356" s="55">
        <f>'Upload Sheet Pull'!T359</f>
        <v>0</v>
      </c>
      <c r="S356" s="55">
        <f>'Upload Sheet Pull'!U359</f>
        <v>0</v>
      </c>
      <c r="T356" s="55">
        <f t="shared" si="6"/>
        <v>0</v>
      </c>
    </row>
    <row r="357" spans="1:20" x14ac:dyDescent="0.2">
      <c r="A357" s="46" t="str">
        <f>'Upload Sheet Pull'!A360</f>
        <v>Budget</v>
      </c>
      <c r="B357" s="46" t="str">
        <f>'Upload Sheet Pull'!B360</f>
        <v>7078-000000</v>
      </c>
      <c r="C357" s="46">
        <f>'Upload Sheet Pull'!C360</f>
        <v>922</v>
      </c>
      <c r="D357" s="46" t="str">
        <f>'Upload Sheet Pull'!D360</f>
        <v>035</v>
      </c>
      <c r="F357" s="46" t="str">
        <f>IF('Upload Sheet Pull'!E360="","",'Upload Sheet Pull'!E360)</f>
        <v/>
      </c>
      <c r="H357" s="55">
        <f>'Upload Sheet Pull'!J360</f>
        <v>0</v>
      </c>
      <c r="I357" s="55">
        <f>'Upload Sheet Pull'!K360</f>
        <v>0</v>
      </c>
      <c r="J357" s="55">
        <f>'Upload Sheet Pull'!L360</f>
        <v>0</v>
      </c>
      <c r="K357" s="55">
        <f>'Upload Sheet Pull'!M360</f>
        <v>0</v>
      </c>
      <c r="L357" s="55">
        <f>'Upload Sheet Pull'!N360</f>
        <v>0</v>
      </c>
      <c r="M357" s="55">
        <f>'Upload Sheet Pull'!O360</f>
        <v>0</v>
      </c>
      <c r="N357" s="55">
        <f>'Upload Sheet Pull'!P360</f>
        <v>0</v>
      </c>
      <c r="O357" s="55">
        <f>'Upload Sheet Pull'!Q360</f>
        <v>0</v>
      </c>
      <c r="P357" s="55">
        <f>'Upload Sheet Pull'!R360</f>
        <v>0</v>
      </c>
      <c r="Q357" s="55">
        <f>'Upload Sheet Pull'!S360</f>
        <v>0</v>
      </c>
      <c r="R357" s="55">
        <f>'Upload Sheet Pull'!T360</f>
        <v>0</v>
      </c>
      <c r="S357" s="55">
        <f>'Upload Sheet Pull'!U360</f>
        <v>0</v>
      </c>
      <c r="T357" s="55">
        <f t="shared" si="6"/>
        <v>0</v>
      </c>
    </row>
    <row r="358" spans="1:20" x14ac:dyDescent="0.2">
      <c r="A358" s="46" t="str">
        <f>'Upload Sheet Pull'!A361</f>
        <v>Budget</v>
      </c>
      <c r="B358" s="46" t="str">
        <f>'Upload Sheet Pull'!B361</f>
        <v>7016-000000</v>
      </c>
      <c r="C358" s="46">
        <f>'Upload Sheet Pull'!C361</f>
        <v>922</v>
      </c>
      <c r="D358" s="46" t="str">
        <f>'Upload Sheet Pull'!D361</f>
        <v>035</v>
      </c>
      <c r="F358" s="46" t="str">
        <f>IF('Upload Sheet Pull'!E361="","",'Upload Sheet Pull'!E361)</f>
        <v/>
      </c>
      <c r="H358" s="55">
        <f>'Upload Sheet Pull'!J361</f>
        <v>0</v>
      </c>
      <c r="I358" s="55">
        <f>'Upload Sheet Pull'!K361</f>
        <v>0</v>
      </c>
      <c r="J358" s="55">
        <f>'Upload Sheet Pull'!L361</f>
        <v>0</v>
      </c>
      <c r="K358" s="55">
        <f>'Upload Sheet Pull'!M361</f>
        <v>0</v>
      </c>
      <c r="L358" s="55">
        <f>'Upload Sheet Pull'!N361</f>
        <v>2500</v>
      </c>
      <c r="M358" s="55">
        <f>'Upload Sheet Pull'!O361</f>
        <v>0</v>
      </c>
      <c r="N358" s="55">
        <f>'Upload Sheet Pull'!P361</f>
        <v>0</v>
      </c>
      <c r="O358" s="55">
        <f>'Upload Sheet Pull'!Q361</f>
        <v>0</v>
      </c>
      <c r="P358" s="55">
        <f>'Upload Sheet Pull'!R361</f>
        <v>30</v>
      </c>
      <c r="Q358" s="55">
        <f>'Upload Sheet Pull'!S361</f>
        <v>30</v>
      </c>
      <c r="R358" s="55">
        <f>'Upload Sheet Pull'!T361</f>
        <v>0</v>
      </c>
      <c r="S358" s="55">
        <f>'Upload Sheet Pull'!U361</f>
        <v>0</v>
      </c>
      <c r="T358" s="55">
        <f t="shared" si="6"/>
        <v>2560</v>
      </c>
    </row>
    <row r="359" spans="1:20" x14ac:dyDescent="0.2">
      <c r="A359" s="46" t="str">
        <f>'Upload Sheet Pull'!A362</f>
        <v>Budget</v>
      </c>
      <c r="B359" s="46" t="str">
        <f>'Upload Sheet Pull'!B362</f>
        <v>7056-000000</v>
      </c>
      <c r="C359" s="46">
        <f>'Upload Sheet Pull'!C362</f>
        <v>951</v>
      </c>
      <c r="D359" s="46" t="str">
        <f>'Upload Sheet Pull'!D362</f>
        <v>035</v>
      </c>
      <c r="F359" s="46" t="str">
        <f>IF('Upload Sheet Pull'!E362="","",'Upload Sheet Pull'!E362)</f>
        <v/>
      </c>
      <c r="H359" s="55">
        <f>'Upload Sheet Pull'!J362</f>
        <v>0</v>
      </c>
      <c r="I359" s="55">
        <f>'Upload Sheet Pull'!K362</f>
        <v>0</v>
      </c>
      <c r="J359" s="55">
        <f>'Upload Sheet Pull'!L362</f>
        <v>0</v>
      </c>
      <c r="K359" s="55">
        <f>'Upload Sheet Pull'!M362</f>
        <v>0</v>
      </c>
      <c r="L359" s="55">
        <f>'Upload Sheet Pull'!N362</f>
        <v>0</v>
      </c>
      <c r="M359" s="55">
        <f>'Upload Sheet Pull'!O362</f>
        <v>0</v>
      </c>
      <c r="N359" s="55">
        <f>'Upload Sheet Pull'!P362</f>
        <v>0</v>
      </c>
      <c r="O359" s="55">
        <f>'Upload Sheet Pull'!Q362</f>
        <v>0</v>
      </c>
      <c r="P359" s="55">
        <f>'Upload Sheet Pull'!R362</f>
        <v>0</v>
      </c>
      <c r="Q359" s="55">
        <f>'Upload Sheet Pull'!S362</f>
        <v>0</v>
      </c>
      <c r="R359" s="55">
        <f>'Upload Sheet Pull'!T362</f>
        <v>0</v>
      </c>
      <c r="S359" s="55">
        <f>'Upload Sheet Pull'!U362</f>
        <v>0</v>
      </c>
      <c r="T359" s="55">
        <f t="shared" si="6"/>
        <v>0</v>
      </c>
    </row>
    <row r="360" spans="1:20" x14ac:dyDescent="0.2">
      <c r="A360" s="46" t="str">
        <f>'Upload Sheet Pull'!A363</f>
        <v>Budget</v>
      </c>
      <c r="B360" s="46" t="str">
        <f>'Upload Sheet Pull'!B363</f>
        <v>7060-000000</v>
      </c>
      <c r="C360" s="46">
        <f>'Upload Sheet Pull'!C363</f>
        <v>951</v>
      </c>
      <c r="D360" s="46" t="str">
        <f>'Upload Sheet Pull'!D363</f>
        <v>035</v>
      </c>
      <c r="F360" s="46" t="str">
        <f>IF('Upload Sheet Pull'!E363="","",'Upload Sheet Pull'!E363)</f>
        <v/>
      </c>
      <c r="H360" s="55">
        <f>'Upload Sheet Pull'!J363</f>
        <v>0</v>
      </c>
      <c r="I360" s="55">
        <f>'Upload Sheet Pull'!K363</f>
        <v>0</v>
      </c>
      <c r="J360" s="55">
        <f>'Upload Sheet Pull'!L363</f>
        <v>0</v>
      </c>
      <c r="K360" s="55">
        <f>'Upload Sheet Pull'!M363</f>
        <v>0</v>
      </c>
      <c r="L360" s="55">
        <f>'Upload Sheet Pull'!N363</f>
        <v>0</v>
      </c>
      <c r="M360" s="55">
        <f>'Upload Sheet Pull'!O363</f>
        <v>0</v>
      </c>
      <c r="N360" s="55">
        <f>'Upload Sheet Pull'!P363</f>
        <v>0</v>
      </c>
      <c r="O360" s="55">
        <f>'Upload Sheet Pull'!Q363</f>
        <v>0</v>
      </c>
      <c r="P360" s="55">
        <f>'Upload Sheet Pull'!R363</f>
        <v>0</v>
      </c>
      <c r="Q360" s="55">
        <f>'Upload Sheet Pull'!S363</f>
        <v>0</v>
      </c>
      <c r="R360" s="55">
        <f>'Upload Sheet Pull'!T363</f>
        <v>0</v>
      </c>
      <c r="S360" s="55">
        <f>'Upload Sheet Pull'!U363</f>
        <v>0</v>
      </c>
      <c r="T360" s="55">
        <f t="shared" si="6"/>
        <v>0</v>
      </c>
    </row>
    <row r="361" spans="1:20" x14ac:dyDescent="0.2">
      <c r="A361" s="46" t="str">
        <f>'Upload Sheet Pull'!A364</f>
        <v>Budget</v>
      </c>
      <c r="B361" s="46" t="str">
        <f>'Upload Sheet Pull'!B364</f>
        <v>7062-000000</v>
      </c>
      <c r="C361" s="46">
        <f>'Upload Sheet Pull'!C364</f>
        <v>951</v>
      </c>
      <c r="D361" s="46" t="str">
        <f>'Upload Sheet Pull'!D364</f>
        <v>035</v>
      </c>
      <c r="F361" s="46" t="str">
        <f>IF('Upload Sheet Pull'!E364="","",'Upload Sheet Pull'!E364)</f>
        <v/>
      </c>
      <c r="H361" s="55">
        <f>'Upload Sheet Pull'!J364</f>
        <v>0</v>
      </c>
      <c r="I361" s="55">
        <f>'Upload Sheet Pull'!K364</f>
        <v>0</v>
      </c>
      <c r="J361" s="55">
        <f>'Upload Sheet Pull'!L364</f>
        <v>0</v>
      </c>
      <c r="K361" s="55">
        <f>'Upload Sheet Pull'!M364</f>
        <v>100</v>
      </c>
      <c r="L361" s="55">
        <f>'Upload Sheet Pull'!N364</f>
        <v>100</v>
      </c>
      <c r="M361" s="55">
        <f>'Upload Sheet Pull'!O364</f>
        <v>0</v>
      </c>
      <c r="N361" s="55">
        <f>'Upload Sheet Pull'!P364</f>
        <v>0</v>
      </c>
      <c r="O361" s="55">
        <f>'Upload Sheet Pull'!Q364</f>
        <v>100</v>
      </c>
      <c r="P361" s="55">
        <f>'Upload Sheet Pull'!R364</f>
        <v>100</v>
      </c>
      <c r="Q361" s="55">
        <f>'Upload Sheet Pull'!S364</f>
        <v>100</v>
      </c>
      <c r="R361" s="55">
        <f>'Upload Sheet Pull'!T364</f>
        <v>100</v>
      </c>
      <c r="S361" s="55">
        <f>'Upload Sheet Pull'!U364</f>
        <v>0</v>
      </c>
      <c r="T361" s="55">
        <f t="shared" si="6"/>
        <v>600</v>
      </c>
    </row>
    <row r="362" spans="1:20" x14ac:dyDescent="0.2">
      <c r="A362" s="46" t="str">
        <f>'Upload Sheet Pull'!A365</f>
        <v>Budget</v>
      </c>
      <c r="B362" s="46" t="str">
        <f>'Upload Sheet Pull'!B365</f>
        <v>7064-000000</v>
      </c>
      <c r="C362" s="46">
        <f>'Upload Sheet Pull'!C365</f>
        <v>951</v>
      </c>
      <c r="D362" s="46" t="str">
        <f>'Upload Sheet Pull'!D365</f>
        <v>035</v>
      </c>
      <c r="F362" s="46" t="str">
        <f>IF('Upload Sheet Pull'!E365="","",'Upload Sheet Pull'!E365)</f>
        <v/>
      </c>
      <c r="H362" s="55">
        <f>'Upload Sheet Pull'!J365</f>
        <v>0</v>
      </c>
      <c r="I362" s="55">
        <f>'Upload Sheet Pull'!K365</f>
        <v>0</v>
      </c>
      <c r="J362" s="55">
        <f>'Upload Sheet Pull'!L365</f>
        <v>0</v>
      </c>
      <c r="K362" s="55">
        <f>'Upload Sheet Pull'!M365</f>
        <v>0</v>
      </c>
      <c r="L362" s="55">
        <f>'Upload Sheet Pull'!N365</f>
        <v>0</v>
      </c>
      <c r="M362" s="55">
        <f>'Upload Sheet Pull'!O365</f>
        <v>0</v>
      </c>
      <c r="N362" s="55">
        <f>'Upload Sheet Pull'!P365</f>
        <v>0</v>
      </c>
      <c r="O362" s="55">
        <f>'Upload Sheet Pull'!Q365</f>
        <v>0</v>
      </c>
      <c r="P362" s="55">
        <f>'Upload Sheet Pull'!R365</f>
        <v>0</v>
      </c>
      <c r="Q362" s="55">
        <f>'Upload Sheet Pull'!S365</f>
        <v>0</v>
      </c>
      <c r="R362" s="55">
        <f>'Upload Sheet Pull'!T365</f>
        <v>0</v>
      </c>
      <c r="S362" s="55">
        <f>'Upload Sheet Pull'!U365</f>
        <v>0</v>
      </c>
      <c r="T362" s="55">
        <f t="shared" si="6"/>
        <v>0</v>
      </c>
    </row>
    <row r="363" spans="1:20" x14ac:dyDescent="0.2">
      <c r="A363" s="46" t="str">
        <f>'Upload Sheet Pull'!A366</f>
        <v>Budget</v>
      </c>
      <c r="B363" s="46" t="str">
        <f>'Upload Sheet Pull'!B366</f>
        <v>7066-000000</v>
      </c>
      <c r="C363" s="46">
        <f>'Upload Sheet Pull'!C366</f>
        <v>951</v>
      </c>
      <c r="D363" s="46" t="str">
        <f>'Upload Sheet Pull'!D366</f>
        <v>035</v>
      </c>
      <c r="F363" s="46" t="str">
        <f>IF('Upload Sheet Pull'!E366="","",'Upload Sheet Pull'!E366)</f>
        <v/>
      </c>
      <c r="H363" s="55">
        <f>'Upload Sheet Pull'!J366</f>
        <v>0</v>
      </c>
      <c r="I363" s="55">
        <f>'Upload Sheet Pull'!K366</f>
        <v>0</v>
      </c>
      <c r="J363" s="55">
        <f>'Upload Sheet Pull'!L366</f>
        <v>0</v>
      </c>
      <c r="K363" s="55">
        <f>'Upload Sheet Pull'!M366</f>
        <v>0</v>
      </c>
      <c r="L363" s="55">
        <f>'Upload Sheet Pull'!N366</f>
        <v>0</v>
      </c>
      <c r="M363" s="55">
        <f>'Upload Sheet Pull'!O366</f>
        <v>0</v>
      </c>
      <c r="N363" s="55">
        <f>'Upload Sheet Pull'!P366</f>
        <v>0</v>
      </c>
      <c r="O363" s="55">
        <f>'Upload Sheet Pull'!Q366</f>
        <v>0</v>
      </c>
      <c r="P363" s="55">
        <f>'Upload Sheet Pull'!R366</f>
        <v>0</v>
      </c>
      <c r="Q363" s="55">
        <f>'Upload Sheet Pull'!S366</f>
        <v>0</v>
      </c>
      <c r="R363" s="55">
        <f>'Upload Sheet Pull'!T366</f>
        <v>0</v>
      </c>
      <c r="S363" s="55">
        <f>'Upload Sheet Pull'!U366</f>
        <v>0</v>
      </c>
      <c r="T363" s="55">
        <f t="shared" si="6"/>
        <v>0</v>
      </c>
    </row>
    <row r="364" spans="1:20" x14ac:dyDescent="0.2">
      <c r="A364" s="46" t="str">
        <f>'Upload Sheet Pull'!A367</f>
        <v>Budget</v>
      </c>
      <c r="B364" s="46" t="str">
        <f>'Upload Sheet Pull'!B367</f>
        <v>7068-000000</v>
      </c>
      <c r="C364" s="46">
        <f>'Upload Sheet Pull'!C367</f>
        <v>951</v>
      </c>
      <c r="D364" s="46" t="str">
        <f>'Upload Sheet Pull'!D367</f>
        <v>035</v>
      </c>
      <c r="F364" s="46" t="str">
        <f>IF('Upload Sheet Pull'!E367="","",'Upload Sheet Pull'!E367)</f>
        <v/>
      </c>
      <c r="H364" s="55">
        <f>'Upload Sheet Pull'!J367</f>
        <v>0</v>
      </c>
      <c r="I364" s="55">
        <f>'Upload Sheet Pull'!K367</f>
        <v>0</v>
      </c>
      <c r="J364" s="55">
        <f>'Upload Sheet Pull'!L367</f>
        <v>0</v>
      </c>
      <c r="K364" s="55">
        <f>'Upload Sheet Pull'!M367</f>
        <v>0</v>
      </c>
      <c r="L364" s="55">
        <f>'Upload Sheet Pull'!N367</f>
        <v>0</v>
      </c>
      <c r="M364" s="55">
        <f>'Upload Sheet Pull'!O367</f>
        <v>0</v>
      </c>
      <c r="N364" s="55">
        <f>'Upload Sheet Pull'!P367</f>
        <v>0</v>
      </c>
      <c r="O364" s="55">
        <f>'Upload Sheet Pull'!Q367</f>
        <v>0</v>
      </c>
      <c r="P364" s="55">
        <f>'Upload Sheet Pull'!R367</f>
        <v>0</v>
      </c>
      <c r="Q364" s="55">
        <f>'Upload Sheet Pull'!S367</f>
        <v>0</v>
      </c>
      <c r="R364" s="55">
        <f>'Upload Sheet Pull'!T367</f>
        <v>0</v>
      </c>
      <c r="S364" s="55">
        <f>'Upload Sheet Pull'!U367</f>
        <v>0</v>
      </c>
      <c r="T364" s="55">
        <f t="shared" si="6"/>
        <v>0</v>
      </c>
    </row>
    <row r="365" spans="1:20" x14ac:dyDescent="0.2">
      <c r="A365" s="46" t="str">
        <f>'Upload Sheet Pull'!A368</f>
        <v>Budget</v>
      </c>
      <c r="B365" s="46" t="str">
        <f>'Upload Sheet Pull'!B368</f>
        <v>7056-000000</v>
      </c>
      <c r="C365" s="46">
        <f>'Upload Sheet Pull'!C368</f>
        <v>952</v>
      </c>
      <c r="D365" s="46" t="str">
        <f>'Upload Sheet Pull'!D368</f>
        <v>035</v>
      </c>
      <c r="F365" s="46" t="str">
        <f>IF('Upload Sheet Pull'!E368="","",'Upload Sheet Pull'!E368)</f>
        <v/>
      </c>
      <c r="H365" s="55">
        <f>'Upload Sheet Pull'!J368</f>
        <v>0</v>
      </c>
      <c r="I365" s="55">
        <f>'Upload Sheet Pull'!K368</f>
        <v>0</v>
      </c>
      <c r="J365" s="55">
        <f>'Upload Sheet Pull'!L368</f>
        <v>0</v>
      </c>
      <c r="K365" s="55">
        <f>'Upload Sheet Pull'!M368</f>
        <v>0</v>
      </c>
      <c r="L365" s="55">
        <f>'Upload Sheet Pull'!N368</f>
        <v>0</v>
      </c>
      <c r="M365" s="55">
        <f>'Upload Sheet Pull'!O368</f>
        <v>0</v>
      </c>
      <c r="N365" s="55">
        <f>'Upload Sheet Pull'!P368</f>
        <v>0</v>
      </c>
      <c r="O365" s="55">
        <f>'Upload Sheet Pull'!Q368</f>
        <v>0</v>
      </c>
      <c r="P365" s="55">
        <f>'Upload Sheet Pull'!R368</f>
        <v>0</v>
      </c>
      <c r="Q365" s="55">
        <f>'Upload Sheet Pull'!S368</f>
        <v>0</v>
      </c>
      <c r="R365" s="55">
        <f>'Upload Sheet Pull'!T368</f>
        <v>0</v>
      </c>
      <c r="S365" s="55">
        <f>'Upload Sheet Pull'!U368</f>
        <v>0</v>
      </c>
      <c r="T365" s="55">
        <f t="shared" si="6"/>
        <v>0</v>
      </c>
    </row>
    <row r="366" spans="1:20" x14ac:dyDescent="0.2">
      <c r="A366" s="46" t="str">
        <f>'Upload Sheet Pull'!A369</f>
        <v>Budget</v>
      </c>
      <c r="B366" s="46" t="str">
        <f>'Upload Sheet Pull'!B369</f>
        <v>7060-000000</v>
      </c>
      <c r="C366" s="46">
        <f>'Upload Sheet Pull'!C369</f>
        <v>952</v>
      </c>
      <c r="D366" s="46" t="str">
        <f>'Upload Sheet Pull'!D369</f>
        <v>035</v>
      </c>
      <c r="F366" s="46" t="str">
        <f>IF('Upload Sheet Pull'!E369="","",'Upload Sheet Pull'!E369)</f>
        <v/>
      </c>
      <c r="H366" s="55">
        <f>'Upload Sheet Pull'!J369</f>
        <v>0</v>
      </c>
      <c r="I366" s="55">
        <f>'Upload Sheet Pull'!K369</f>
        <v>0</v>
      </c>
      <c r="J366" s="55">
        <f>'Upload Sheet Pull'!L369</f>
        <v>0</v>
      </c>
      <c r="K366" s="55">
        <f>'Upload Sheet Pull'!M369</f>
        <v>0</v>
      </c>
      <c r="L366" s="55">
        <f>'Upload Sheet Pull'!N369</f>
        <v>0</v>
      </c>
      <c r="M366" s="55">
        <f>'Upload Sheet Pull'!O369</f>
        <v>0</v>
      </c>
      <c r="N366" s="55">
        <f>'Upload Sheet Pull'!P369</f>
        <v>0</v>
      </c>
      <c r="O366" s="55">
        <f>'Upload Sheet Pull'!Q369</f>
        <v>0</v>
      </c>
      <c r="P366" s="55">
        <f>'Upload Sheet Pull'!R369</f>
        <v>0</v>
      </c>
      <c r="Q366" s="55">
        <f>'Upload Sheet Pull'!S369</f>
        <v>0</v>
      </c>
      <c r="R366" s="55">
        <f>'Upload Sheet Pull'!T369</f>
        <v>0</v>
      </c>
      <c r="S366" s="55">
        <f>'Upload Sheet Pull'!U369</f>
        <v>0</v>
      </c>
      <c r="T366" s="55">
        <f t="shared" si="6"/>
        <v>0</v>
      </c>
    </row>
    <row r="367" spans="1:20" x14ac:dyDescent="0.2">
      <c r="A367" s="46" t="str">
        <f>'Upload Sheet Pull'!A370</f>
        <v>Budget</v>
      </c>
      <c r="B367" s="46" t="str">
        <f>'Upload Sheet Pull'!B370</f>
        <v>7062-000000</v>
      </c>
      <c r="C367" s="46">
        <f>'Upload Sheet Pull'!C370</f>
        <v>952</v>
      </c>
      <c r="D367" s="46" t="str">
        <f>'Upload Sheet Pull'!D370</f>
        <v>035</v>
      </c>
      <c r="F367" s="46" t="str">
        <f>IF('Upload Sheet Pull'!E370="","",'Upload Sheet Pull'!E370)</f>
        <v/>
      </c>
      <c r="H367" s="55">
        <f>'Upload Sheet Pull'!J370</f>
        <v>0</v>
      </c>
      <c r="I367" s="55">
        <f>'Upload Sheet Pull'!K370</f>
        <v>0</v>
      </c>
      <c r="J367" s="55">
        <f>'Upload Sheet Pull'!L370</f>
        <v>0</v>
      </c>
      <c r="K367" s="55">
        <f>'Upload Sheet Pull'!M370</f>
        <v>100</v>
      </c>
      <c r="L367" s="55">
        <f>'Upload Sheet Pull'!N370</f>
        <v>100</v>
      </c>
      <c r="M367" s="55">
        <f>'Upload Sheet Pull'!O370</f>
        <v>0</v>
      </c>
      <c r="N367" s="55">
        <f>'Upload Sheet Pull'!P370</f>
        <v>0</v>
      </c>
      <c r="O367" s="55">
        <f>'Upload Sheet Pull'!Q370</f>
        <v>125</v>
      </c>
      <c r="P367" s="55">
        <f>'Upload Sheet Pull'!R370</f>
        <v>125</v>
      </c>
      <c r="Q367" s="55">
        <f>'Upload Sheet Pull'!S370</f>
        <v>125</v>
      </c>
      <c r="R367" s="55">
        <f>'Upload Sheet Pull'!T370</f>
        <v>125</v>
      </c>
      <c r="S367" s="55">
        <f>'Upload Sheet Pull'!U370</f>
        <v>125</v>
      </c>
      <c r="T367" s="55">
        <f t="shared" si="6"/>
        <v>825</v>
      </c>
    </row>
    <row r="368" spans="1:20" x14ac:dyDescent="0.2">
      <c r="A368" s="46" t="str">
        <f>'Upload Sheet Pull'!A371</f>
        <v>Budget</v>
      </c>
      <c r="B368" s="46" t="str">
        <f>'Upload Sheet Pull'!B371</f>
        <v>7064-000000</v>
      </c>
      <c r="C368" s="46">
        <f>'Upload Sheet Pull'!C371</f>
        <v>952</v>
      </c>
      <c r="D368" s="46" t="str">
        <f>'Upload Sheet Pull'!D371</f>
        <v>035</v>
      </c>
      <c r="F368" s="46" t="str">
        <f>IF('Upload Sheet Pull'!E371="","",'Upload Sheet Pull'!E371)</f>
        <v/>
      </c>
      <c r="H368" s="55">
        <f>'Upload Sheet Pull'!J371</f>
        <v>0</v>
      </c>
      <c r="I368" s="55">
        <f>'Upload Sheet Pull'!K371</f>
        <v>0</v>
      </c>
      <c r="J368" s="55">
        <f>'Upload Sheet Pull'!L371</f>
        <v>0</v>
      </c>
      <c r="K368" s="55">
        <f>'Upload Sheet Pull'!M371</f>
        <v>0</v>
      </c>
      <c r="L368" s="55">
        <f>'Upload Sheet Pull'!N371</f>
        <v>0</v>
      </c>
      <c r="M368" s="55">
        <f>'Upload Sheet Pull'!O371</f>
        <v>0</v>
      </c>
      <c r="N368" s="55">
        <f>'Upload Sheet Pull'!P371</f>
        <v>0</v>
      </c>
      <c r="O368" s="55">
        <f>'Upload Sheet Pull'!Q371</f>
        <v>0</v>
      </c>
      <c r="P368" s="55">
        <f>'Upload Sheet Pull'!R371</f>
        <v>0</v>
      </c>
      <c r="Q368" s="55">
        <f>'Upload Sheet Pull'!S371</f>
        <v>0</v>
      </c>
      <c r="R368" s="55">
        <f>'Upload Sheet Pull'!T371</f>
        <v>0</v>
      </c>
      <c r="S368" s="55">
        <f>'Upload Sheet Pull'!U371</f>
        <v>0</v>
      </c>
      <c r="T368" s="55">
        <f t="shared" si="6"/>
        <v>0</v>
      </c>
    </row>
    <row r="369" spans="1:20" x14ac:dyDescent="0.2">
      <c r="A369" s="46" t="str">
        <f>'Upload Sheet Pull'!A372</f>
        <v>Budget</v>
      </c>
      <c r="B369" s="46" t="str">
        <f>'Upload Sheet Pull'!B372</f>
        <v>7066-000000</v>
      </c>
      <c r="C369" s="46">
        <f>'Upload Sheet Pull'!C372</f>
        <v>952</v>
      </c>
      <c r="D369" s="46" t="str">
        <f>'Upload Sheet Pull'!D372</f>
        <v>035</v>
      </c>
      <c r="F369" s="46" t="str">
        <f>IF('Upload Sheet Pull'!E372="","",'Upload Sheet Pull'!E372)</f>
        <v/>
      </c>
      <c r="H369" s="55">
        <f>'Upload Sheet Pull'!J372</f>
        <v>0</v>
      </c>
      <c r="I369" s="55">
        <f>'Upload Sheet Pull'!K372</f>
        <v>0</v>
      </c>
      <c r="J369" s="55">
        <f>'Upload Sheet Pull'!L372</f>
        <v>0</v>
      </c>
      <c r="K369" s="55">
        <f>'Upload Sheet Pull'!M372</f>
        <v>0</v>
      </c>
      <c r="L369" s="55">
        <f>'Upload Sheet Pull'!N372</f>
        <v>0</v>
      </c>
      <c r="M369" s="55">
        <f>'Upload Sheet Pull'!O372</f>
        <v>0</v>
      </c>
      <c r="N369" s="55">
        <f>'Upload Sheet Pull'!P372</f>
        <v>0</v>
      </c>
      <c r="O369" s="55">
        <f>'Upload Sheet Pull'!Q372</f>
        <v>0</v>
      </c>
      <c r="P369" s="55">
        <f>'Upload Sheet Pull'!R372</f>
        <v>0</v>
      </c>
      <c r="Q369" s="55">
        <f>'Upload Sheet Pull'!S372</f>
        <v>0</v>
      </c>
      <c r="R369" s="55">
        <f>'Upload Sheet Pull'!T372</f>
        <v>0</v>
      </c>
      <c r="S369" s="55">
        <f>'Upload Sheet Pull'!U372</f>
        <v>0</v>
      </c>
      <c r="T369" s="55">
        <f t="shared" si="6"/>
        <v>0</v>
      </c>
    </row>
    <row r="370" spans="1:20" x14ac:dyDescent="0.2">
      <c r="A370" s="46" t="str">
        <f>'Upload Sheet Pull'!A373</f>
        <v>Budget</v>
      </c>
      <c r="B370" s="46" t="str">
        <f>'Upload Sheet Pull'!B373</f>
        <v>7068-000000</v>
      </c>
      <c r="C370" s="46">
        <f>'Upload Sheet Pull'!C373</f>
        <v>952</v>
      </c>
      <c r="D370" s="46" t="str">
        <f>'Upload Sheet Pull'!D373</f>
        <v>035</v>
      </c>
      <c r="F370" s="46" t="str">
        <f>IF('Upload Sheet Pull'!E373="","",'Upload Sheet Pull'!E373)</f>
        <v/>
      </c>
      <c r="H370" s="55">
        <f>'Upload Sheet Pull'!J373</f>
        <v>0</v>
      </c>
      <c r="I370" s="55">
        <f>'Upload Sheet Pull'!K373</f>
        <v>0</v>
      </c>
      <c r="J370" s="55">
        <f>'Upload Sheet Pull'!L373</f>
        <v>0</v>
      </c>
      <c r="K370" s="55">
        <f>'Upload Sheet Pull'!M373</f>
        <v>0</v>
      </c>
      <c r="L370" s="55">
        <f>'Upload Sheet Pull'!N373</f>
        <v>0</v>
      </c>
      <c r="M370" s="55">
        <f>'Upload Sheet Pull'!O373</f>
        <v>0</v>
      </c>
      <c r="N370" s="55">
        <f>'Upload Sheet Pull'!P373</f>
        <v>0</v>
      </c>
      <c r="O370" s="55">
        <f>'Upload Sheet Pull'!Q373</f>
        <v>0</v>
      </c>
      <c r="P370" s="55">
        <f>'Upload Sheet Pull'!R373</f>
        <v>0</v>
      </c>
      <c r="Q370" s="55">
        <f>'Upload Sheet Pull'!S373</f>
        <v>0</v>
      </c>
      <c r="R370" s="55">
        <f>'Upload Sheet Pull'!T373</f>
        <v>0</v>
      </c>
      <c r="S370" s="55">
        <f>'Upload Sheet Pull'!U373</f>
        <v>0</v>
      </c>
      <c r="T370" s="55">
        <f t="shared" si="6"/>
        <v>0</v>
      </c>
    </row>
    <row r="371" spans="1:20" x14ac:dyDescent="0.2">
      <c r="A371" s="46" t="str">
        <f>'Upload Sheet Pull'!A374</f>
        <v>Budget</v>
      </c>
      <c r="B371" s="46" t="str">
        <f>'Upload Sheet Pull'!B374</f>
        <v>7056-000000</v>
      </c>
      <c r="C371" s="46">
        <f>'Upload Sheet Pull'!C374</f>
        <v>953</v>
      </c>
      <c r="D371" s="46" t="str">
        <f>'Upload Sheet Pull'!D374</f>
        <v>035</v>
      </c>
      <c r="F371" s="46" t="str">
        <f>IF('Upload Sheet Pull'!E374="","",'Upload Sheet Pull'!E374)</f>
        <v/>
      </c>
      <c r="H371" s="55">
        <f>'Upload Sheet Pull'!J374</f>
        <v>0</v>
      </c>
      <c r="I371" s="55">
        <f>'Upload Sheet Pull'!K374</f>
        <v>0</v>
      </c>
      <c r="J371" s="55">
        <f>'Upload Sheet Pull'!L374</f>
        <v>0</v>
      </c>
      <c r="K371" s="55">
        <f>'Upload Sheet Pull'!M374</f>
        <v>0</v>
      </c>
      <c r="L371" s="55">
        <f>'Upload Sheet Pull'!N374</f>
        <v>0</v>
      </c>
      <c r="M371" s="55">
        <f>'Upload Sheet Pull'!O374</f>
        <v>0</v>
      </c>
      <c r="N371" s="55">
        <f>'Upload Sheet Pull'!P374</f>
        <v>0</v>
      </c>
      <c r="O371" s="55">
        <f>'Upload Sheet Pull'!Q374</f>
        <v>0</v>
      </c>
      <c r="P371" s="55">
        <f>'Upload Sheet Pull'!R374</f>
        <v>0</v>
      </c>
      <c r="Q371" s="55">
        <f>'Upload Sheet Pull'!S374</f>
        <v>0</v>
      </c>
      <c r="R371" s="55">
        <f>'Upload Sheet Pull'!T374</f>
        <v>0</v>
      </c>
      <c r="S371" s="55">
        <f>'Upload Sheet Pull'!U374</f>
        <v>0</v>
      </c>
      <c r="T371" s="55">
        <f t="shared" si="6"/>
        <v>0</v>
      </c>
    </row>
    <row r="372" spans="1:20" x14ac:dyDescent="0.2">
      <c r="A372" s="46" t="str">
        <f>'Upload Sheet Pull'!A375</f>
        <v>Budget</v>
      </c>
      <c r="B372" s="46" t="str">
        <f>'Upload Sheet Pull'!B375</f>
        <v>7060-000000</v>
      </c>
      <c r="C372" s="46">
        <f>'Upload Sheet Pull'!C375</f>
        <v>953</v>
      </c>
      <c r="D372" s="46" t="str">
        <f>'Upload Sheet Pull'!D375</f>
        <v>035</v>
      </c>
      <c r="F372" s="46" t="str">
        <f>IF('Upload Sheet Pull'!E375="","",'Upload Sheet Pull'!E375)</f>
        <v/>
      </c>
      <c r="H372" s="55">
        <f>'Upload Sheet Pull'!J375</f>
        <v>0</v>
      </c>
      <c r="I372" s="55">
        <f>'Upload Sheet Pull'!K375</f>
        <v>0</v>
      </c>
      <c r="J372" s="55">
        <f>'Upload Sheet Pull'!L375</f>
        <v>0</v>
      </c>
      <c r="K372" s="55">
        <f>'Upload Sheet Pull'!M375</f>
        <v>0</v>
      </c>
      <c r="L372" s="55">
        <f>'Upload Sheet Pull'!N375</f>
        <v>0</v>
      </c>
      <c r="M372" s="55">
        <f>'Upload Sheet Pull'!O375</f>
        <v>0</v>
      </c>
      <c r="N372" s="55">
        <f>'Upload Sheet Pull'!P375</f>
        <v>0</v>
      </c>
      <c r="O372" s="55">
        <f>'Upload Sheet Pull'!Q375</f>
        <v>0</v>
      </c>
      <c r="P372" s="55">
        <f>'Upload Sheet Pull'!R375</f>
        <v>0</v>
      </c>
      <c r="Q372" s="55">
        <f>'Upload Sheet Pull'!S375</f>
        <v>0</v>
      </c>
      <c r="R372" s="55">
        <f>'Upload Sheet Pull'!T375</f>
        <v>0</v>
      </c>
      <c r="S372" s="55">
        <f>'Upload Sheet Pull'!U375</f>
        <v>0</v>
      </c>
      <c r="T372" s="55">
        <f t="shared" si="6"/>
        <v>0</v>
      </c>
    </row>
    <row r="373" spans="1:20" x14ac:dyDescent="0.2">
      <c r="A373" s="46" t="str">
        <f>'Upload Sheet Pull'!A376</f>
        <v>Budget</v>
      </c>
      <c r="B373" s="46" t="str">
        <f>'Upload Sheet Pull'!B376</f>
        <v>7062-000000</v>
      </c>
      <c r="C373" s="46">
        <f>'Upload Sheet Pull'!C376</f>
        <v>953</v>
      </c>
      <c r="D373" s="46" t="str">
        <f>'Upload Sheet Pull'!D376</f>
        <v>035</v>
      </c>
      <c r="F373" s="46" t="str">
        <f>IF('Upload Sheet Pull'!E376="","",'Upload Sheet Pull'!E376)</f>
        <v/>
      </c>
      <c r="H373" s="55">
        <f>'Upload Sheet Pull'!J376</f>
        <v>0</v>
      </c>
      <c r="I373" s="55">
        <f>'Upload Sheet Pull'!K376</f>
        <v>0</v>
      </c>
      <c r="J373" s="55">
        <f>'Upload Sheet Pull'!L376</f>
        <v>0</v>
      </c>
      <c r="K373" s="55">
        <f>'Upload Sheet Pull'!M376</f>
        <v>0</v>
      </c>
      <c r="L373" s="55">
        <f>'Upload Sheet Pull'!N376</f>
        <v>0</v>
      </c>
      <c r="M373" s="55">
        <f>'Upload Sheet Pull'!O376</f>
        <v>0</v>
      </c>
      <c r="N373" s="55">
        <f>'Upload Sheet Pull'!P376</f>
        <v>0</v>
      </c>
      <c r="O373" s="55">
        <f>'Upload Sheet Pull'!Q376</f>
        <v>100</v>
      </c>
      <c r="P373" s="55">
        <f>'Upload Sheet Pull'!R376</f>
        <v>100</v>
      </c>
      <c r="Q373" s="55">
        <f>'Upload Sheet Pull'!S376</f>
        <v>100</v>
      </c>
      <c r="R373" s="55">
        <f>'Upload Sheet Pull'!T376</f>
        <v>100</v>
      </c>
      <c r="S373" s="55">
        <f>'Upload Sheet Pull'!U376</f>
        <v>0</v>
      </c>
      <c r="T373" s="55">
        <f t="shared" si="6"/>
        <v>400</v>
      </c>
    </row>
    <row r="374" spans="1:20" x14ac:dyDescent="0.2">
      <c r="A374" s="46" t="str">
        <f>'Upload Sheet Pull'!A377</f>
        <v>Budget</v>
      </c>
      <c r="B374" s="46" t="str">
        <f>'Upload Sheet Pull'!B377</f>
        <v>7064-000000</v>
      </c>
      <c r="C374" s="46">
        <f>'Upload Sheet Pull'!C377</f>
        <v>953</v>
      </c>
      <c r="D374" s="46" t="str">
        <f>'Upload Sheet Pull'!D377</f>
        <v>035</v>
      </c>
      <c r="F374" s="46" t="str">
        <f>IF('Upload Sheet Pull'!E377="","",'Upload Sheet Pull'!E377)</f>
        <v/>
      </c>
      <c r="H374" s="55">
        <f>'Upload Sheet Pull'!J377</f>
        <v>0</v>
      </c>
      <c r="I374" s="55">
        <f>'Upload Sheet Pull'!K377</f>
        <v>0</v>
      </c>
      <c r="J374" s="55">
        <f>'Upload Sheet Pull'!L377</f>
        <v>0</v>
      </c>
      <c r="K374" s="55">
        <f>'Upload Sheet Pull'!M377</f>
        <v>0</v>
      </c>
      <c r="L374" s="55">
        <f>'Upload Sheet Pull'!N377</f>
        <v>0</v>
      </c>
      <c r="M374" s="55">
        <f>'Upload Sheet Pull'!O377</f>
        <v>0</v>
      </c>
      <c r="N374" s="55">
        <f>'Upload Sheet Pull'!P377</f>
        <v>0</v>
      </c>
      <c r="O374" s="55">
        <f>'Upload Sheet Pull'!Q377</f>
        <v>0</v>
      </c>
      <c r="P374" s="55">
        <f>'Upload Sheet Pull'!R377</f>
        <v>0</v>
      </c>
      <c r="Q374" s="55">
        <f>'Upload Sheet Pull'!S377</f>
        <v>0</v>
      </c>
      <c r="R374" s="55">
        <f>'Upload Sheet Pull'!T377</f>
        <v>0</v>
      </c>
      <c r="S374" s="55">
        <f>'Upload Sheet Pull'!U377</f>
        <v>0</v>
      </c>
      <c r="T374" s="55">
        <f t="shared" si="6"/>
        <v>0</v>
      </c>
    </row>
    <row r="375" spans="1:20" x14ac:dyDescent="0.2">
      <c r="A375" s="46" t="str">
        <f>'Upload Sheet Pull'!A378</f>
        <v>Budget</v>
      </c>
      <c r="B375" s="46" t="str">
        <f>'Upload Sheet Pull'!B378</f>
        <v>7066-000000</v>
      </c>
      <c r="C375" s="46">
        <f>'Upload Sheet Pull'!C378</f>
        <v>953</v>
      </c>
      <c r="D375" s="46" t="str">
        <f>'Upload Sheet Pull'!D378</f>
        <v>035</v>
      </c>
      <c r="F375" s="46" t="str">
        <f>IF('Upload Sheet Pull'!E378="","",'Upload Sheet Pull'!E378)</f>
        <v/>
      </c>
      <c r="H375" s="55">
        <f>'Upload Sheet Pull'!J378</f>
        <v>0</v>
      </c>
      <c r="I375" s="55">
        <f>'Upload Sheet Pull'!K378</f>
        <v>0</v>
      </c>
      <c r="J375" s="55">
        <f>'Upload Sheet Pull'!L378</f>
        <v>0</v>
      </c>
      <c r="K375" s="55">
        <f>'Upload Sheet Pull'!M378</f>
        <v>0</v>
      </c>
      <c r="L375" s="55">
        <f>'Upload Sheet Pull'!N378</f>
        <v>0</v>
      </c>
      <c r="M375" s="55">
        <f>'Upload Sheet Pull'!O378</f>
        <v>0</v>
      </c>
      <c r="N375" s="55">
        <f>'Upload Sheet Pull'!P378</f>
        <v>0</v>
      </c>
      <c r="O375" s="55">
        <f>'Upload Sheet Pull'!Q378</f>
        <v>0</v>
      </c>
      <c r="P375" s="55">
        <f>'Upload Sheet Pull'!R378</f>
        <v>0</v>
      </c>
      <c r="Q375" s="55">
        <f>'Upload Sheet Pull'!S378</f>
        <v>0</v>
      </c>
      <c r="R375" s="55">
        <f>'Upload Sheet Pull'!T378</f>
        <v>0</v>
      </c>
      <c r="S375" s="55">
        <f>'Upload Sheet Pull'!U378</f>
        <v>0</v>
      </c>
      <c r="T375" s="55">
        <f t="shared" si="6"/>
        <v>0</v>
      </c>
    </row>
    <row r="376" spans="1:20" x14ac:dyDescent="0.2">
      <c r="A376" s="46" t="str">
        <f>'Upload Sheet Pull'!A379</f>
        <v>Budget</v>
      </c>
      <c r="B376" s="46" t="str">
        <f>'Upload Sheet Pull'!B379</f>
        <v>7068-000000</v>
      </c>
      <c r="C376" s="46">
        <f>'Upload Sheet Pull'!C379</f>
        <v>953</v>
      </c>
      <c r="D376" s="46" t="str">
        <f>'Upload Sheet Pull'!D379</f>
        <v>035</v>
      </c>
      <c r="F376" s="46" t="str">
        <f>IF('Upload Sheet Pull'!E379="","",'Upload Sheet Pull'!E379)</f>
        <v/>
      </c>
      <c r="H376" s="55">
        <f>'Upload Sheet Pull'!J379</f>
        <v>0</v>
      </c>
      <c r="I376" s="55">
        <f>'Upload Sheet Pull'!K379</f>
        <v>0</v>
      </c>
      <c r="J376" s="55">
        <f>'Upload Sheet Pull'!L379</f>
        <v>0</v>
      </c>
      <c r="K376" s="55">
        <f>'Upload Sheet Pull'!M379</f>
        <v>0</v>
      </c>
      <c r="L376" s="55">
        <f>'Upload Sheet Pull'!N379</f>
        <v>0</v>
      </c>
      <c r="M376" s="55">
        <f>'Upload Sheet Pull'!O379</f>
        <v>0</v>
      </c>
      <c r="N376" s="55">
        <f>'Upload Sheet Pull'!P379</f>
        <v>0</v>
      </c>
      <c r="O376" s="55">
        <f>'Upload Sheet Pull'!Q379</f>
        <v>0</v>
      </c>
      <c r="P376" s="55">
        <f>'Upload Sheet Pull'!R379</f>
        <v>0</v>
      </c>
      <c r="Q376" s="55">
        <f>'Upload Sheet Pull'!S379</f>
        <v>0</v>
      </c>
      <c r="R376" s="55">
        <f>'Upload Sheet Pull'!T379</f>
        <v>0</v>
      </c>
      <c r="S376" s="55">
        <f>'Upload Sheet Pull'!U379</f>
        <v>0</v>
      </c>
      <c r="T376" s="55">
        <f t="shared" si="6"/>
        <v>0</v>
      </c>
    </row>
    <row r="377" spans="1:20" x14ac:dyDescent="0.2">
      <c r="A377" s="46" t="str">
        <f>'Upload Sheet Pull'!A380</f>
        <v>Budget</v>
      </c>
      <c r="B377" s="46" t="str">
        <f>'Upload Sheet Pull'!B380</f>
        <v>7060-000000</v>
      </c>
      <c r="C377" s="46">
        <f>'Upload Sheet Pull'!C380</f>
        <v>954</v>
      </c>
      <c r="D377" s="46" t="str">
        <f>'Upload Sheet Pull'!D380</f>
        <v>035</v>
      </c>
      <c r="F377" s="46" t="str">
        <f>IF('Upload Sheet Pull'!E380="","",'Upload Sheet Pull'!E380)</f>
        <v/>
      </c>
      <c r="H377" s="55">
        <f>'Upload Sheet Pull'!J380</f>
        <v>0</v>
      </c>
      <c r="I377" s="55">
        <f>'Upload Sheet Pull'!K380</f>
        <v>0</v>
      </c>
      <c r="J377" s="55">
        <f>'Upload Sheet Pull'!L380</f>
        <v>0</v>
      </c>
      <c r="K377" s="55">
        <f>'Upload Sheet Pull'!M380</f>
        <v>0</v>
      </c>
      <c r="L377" s="55">
        <f>'Upload Sheet Pull'!N380</f>
        <v>0</v>
      </c>
      <c r="M377" s="55">
        <f>'Upload Sheet Pull'!O380</f>
        <v>0</v>
      </c>
      <c r="N377" s="55">
        <f>'Upload Sheet Pull'!P380</f>
        <v>0</v>
      </c>
      <c r="O377" s="55">
        <f>'Upload Sheet Pull'!Q380</f>
        <v>0</v>
      </c>
      <c r="P377" s="55">
        <f>'Upload Sheet Pull'!R380</f>
        <v>0</v>
      </c>
      <c r="Q377" s="55">
        <f>'Upload Sheet Pull'!S380</f>
        <v>0</v>
      </c>
      <c r="R377" s="55">
        <f>'Upload Sheet Pull'!T380</f>
        <v>0</v>
      </c>
      <c r="S377" s="55">
        <f>'Upload Sheet Pull'!U380</f>
        <v>0</v>
      </c>
      <c r="T377" s="55">
        <f t="shared" si="6"/>
        <v>0</v>
      </c>
    </row>
    <row r="378" spans="1:20" x14ac:dyDescent="0.2">
      <c r="A378" s="46" t="str">
        <f>'Upload Sheet Pull'!A381</f>
        <v>Budget</v>
      </c>
      <c r="B378" s="46" t="str">
        <f>'Upload Sheet Pull'!B381</f>
        <v>7062-000000</v>
      </c>
      <c r="C378" s="46">
        <f>'Upload Sheet Pull'!C381</f>
        <v>954</v>
      </c>
      <c r="D378" s="46" t="str">
        <f>'Upload Sheet Pull'!D381</f>
        <v>035</v>
      </c>
      <c r="F378" s="46" t="str">
        <f>IF('Upload Sheet Pull'!E381="","",'Upload Sheet Pull'!E381)</f>
        <v/>
      </c>
      <c r="H378" s="55">
        <f>'Upload Sheet Pull'!J381</f>
        <v>0</v>
      </c>
      <c r="I378" s="55">
        <f>'Upload Sheet Pull'!K381</f>
        <v>0</v>
      </c>
      <c r="J378" s="55">
        <f>'Upload Sheet Pull'!L381</f>
        <v>0</v>
      </c>
      <c r="K378" s="55">
        <f>'Upload Sheet Pull'!M381</f>
        <v>0</v>
      </c>
      <c r="L378" s="55">
        <f>'Upload Sheet Pull'!N381</f>
        <v>0</v>
      </c>
      <c r="M378" s="55">
        <f>'Upload Sheet Pull'!O381</f>
        <v>0</v>
      </c>
      <c r="N378" s="55">
        <f>'Upload Sheet Pull'!P381</f>
        <v>0</v>
      </c>
      <c r="O378" s="55">
        <f>'Upload Sheet Pull'!Q381</f>
        <v>0</v>
      </c>
      <c r="P378" s="55">
        <f>'Upload Sheet Pull'!R381</f>
        <v>0</v>
      </c>
      <c r="Q378" s="55">
        <f>'Upload Sheet Pull'!S381</f>
        <v>0</v>
      </c>
      <c r="R378" s="55">
        <f>'Upload Sheet Pull'!T381</f>
        <v>0</v>
      </c>
      <c r="S378" s="55">
        <f>'Upload Sheet Pull'!U381</f>
        <v>0</v>
      </c>
      <c r="T378" s="55">
        <f t="shared" si="6"/>
        <v>0</v>
      </c>
    </row>
    <row r="379" spans="1:20" x14ac:dyDescent="0.2">
      <c r="A379" s="46" t="str">
        <f>'Upload Sheet Pull'!A382</f>
        <v>Budget</v>
      </c>
      <c r="B379" s="46" t="str">
        <f>'Upload Sheet Pull'!B382</f>
        <v>7064-000000</v>
      </c>
      <c r="C379" s="46">
        <f>'Upload Sheet Pull'!C382</f>
        <v>954</v>
      </c>
      <c r="D379" s="46" t="str">
        <f>'Upload Sheet Pull'!D382</f>
        <v>035</v>
      </c>
      <c r="F379" s="46" t="str">
        <f>IF('Upload Sheet Pull'!E382="","",'Upload Sheet Pull'!E382)</f>
        <v/>
      </c>
      <c r="H379" s="55">
        <f>'Upload Sheet Pull'!J382</f>
        <v>0</v>
      </c>
      <c r="I379" s="55">
        <f>'Upload Sheet Pull'!K382</f>
        <v>0</v>
      </c>
      <c r="J379" s="55">
        <f>'Upload Sheet Pull'!L382</f>
        <v>0</v>
      </c>
      <c r="K379" s="55">
        <f>'Upload Sheet Pull'!M382</f>
        <v>0</v>
      </c>
      <c r="L379" s="55">
        <f>'Upload Sheet Pull'!N382</f>
        <v>0</v>
      </c>
      <c r="M379" s="55">
        <f>'Upload Sheet Pull'!O382</f>
        <v>0</v>
      </c>
      <c r="N379" s="55">
        <f>'Upload Sheet Pull'!P382</f>
        <v>0</v>
      </c>
      <c r="O379" s="55">
        <f>'Upload Sheet Pull'!Q382</f>
        <v>0</v>
      </c>
      <c r="P379" s="55">
        <f>'Upload Sheet Pull'!R382</f>
        <v>0</v>
      </c>
      <c r="Q379" s="55">
        <f>'Upload Sheet Pull'!S382</f>
        <v>0</v>
      </c>
      <c r="R379" s="55">
        <f>'Upload Sheet Pull'!T382</f>
        <v>0</v>
      </c>
      <c r="S379" s="55">
        <f>'Upload Sheet Pull'!U382</f>
        <v>0</v>
      </c>
      <c r="T379" s="55">
        <f t="shared" ref="T379:T441" si="7">SUM(H379:S379)</f>
        <v>0</v>
      </c>
    </row>
    <row r="380" spans="1:20" x14ac:dyDescent="0.2">
      <c r="A380" s="46" t="str">
        <f>'Upload Sheet Pull'!A383</f>
        <v>Budget</v>
      </c>
      <c r="B380" s="46" t="str">
        <f>'Upload Sheet Pull'!B383</f>
        <v>7066-000000</v>
      </c>
      <c r="C380" s="46">
        <f>'Upload Sheet Pull'!C383</f>
        <v>954</v>
      </c>
      <c r="D380" s="46" t="str">
        <f>'Upload Sheet Pull'!D383</f>
        <v>035</v>
      </c>
      <c r="F380" s="46" t="str">
        <f>IF('Upload Sheet Pull'!E383="","",'Upload Sheet Pull'!E383)</f>
        <v/>
      </c>
      <c r="H380" s="55">
        <f>'Upload Sheet Pull'!J383</f>
        <v>0</v>
      </c>
      <c r="I380" s="55">
        <f>'Upload Sheet Pull'!K383</f>
        <v>0</v>
      </c>
      <c r="J380" s="55">
        <f>'Upload Sheet Pull'!L383</f>
        <v>0</v>
      </c>
      <c r="K380" s="55">
        <f>'Upload Sheet Pull'!M383</f>
        <v>0</v>
      </c>
      <c r="L380" s="55">
        <f>'Upload Sheet Pull'!N383</f>
        <v>0</v>
      </c>
      <c r="M380" s="55">
        <f>'Upload Sheet Pull'!O383</f>
        <v>0</v>
      </c>
      <c r="N380" s="55">
        <f>'Upload Sheet Pull'!P383</f>
        <v>0</v>
      </c>
      <c r="O380" s="55">
        <f>'Upload Sheet Pull'!Q383</f>
        <v>0</v>
      </c>
      <c r="P380" s="55">
        <f>'Upload Sheet Pull'!R383</f>
        <v>0</v>
      </c>
      <c r="Q380" s="55">
        <f>'Upload Sheet Pull'!S383</f>
        <v>0</v>
      </c>
      <c r="R380" s="55">
        <f>'Upload Sheet Pull'!T383</f>
        <v>0</v>
      </c>
      <c r="S380" s="55">
        <f>'Upload Sheet Pull'!U383</f>
        <v>0</v>
      </c>
      <c r="T380" s="55">
        <f t="shared" si="7"/>
        <v>0</v>
      </c>
    </row>
    <row r="381" spans="1:20" x14ac:dyDescent="0.2">
      <c r="A381" s="46" t="str">
        <f>'Upload Sheet Pull'!A384</f>
        <v>Budget</v>
      </c>
      <c r="B381" s="46" t="str">
        <f>'Upload Sheet Pull'!B384</f>
        <v>7068-000000</v>
      </c>
      <c r="C381" s="46">
        <f>'Upload Sheet Pull'!C384</f>
        <v>954</v>
      </c>
      <c r="D381" s="46" t="str">
        <f>'Upload Sheet Pull'!D384</f>
        <v>035</v>
      </c>
      <c r="F381" s="46" t="str">
        <f>IF('Upload Sheet Pull'!E384="","",'Upload Sheet Pull'!E384)</f>
        <v/>
      </c>
      <c r="H381" s="55">
        <f>'Upload Sheet Pull'!J384</f>
        <v>0</v>
      </c>
      <c r="I381" s="55">
        <f>'Upload Sheet Pull'!K384</f>
        <v>0</v>
      </c>
      <c r="J381" s="55">
        <f>'Upload Sheet Pull'!L384</f>
        <v>0</v>
      </c>
      <c r="K381" s="55">
        <f>'Upload Sheet Pull'!M384</f>
        <v>0</v>
      </c>
      <c r="L381" s="55">
        <f>'Upload Sheet Pull'!N384</f>
        <v>0</v>
      </c>
      <c r="M381" s="55">
        <f>'Upload Sheet Pull'!O384</f>
        <v>0</v>
      </c>
      <c r="N381" s="55">
        <f>'Upload Sheet Pull'!P384</f>
        <v>0</v>
      </c>
      <c r="O381" s="55">
        <f>'Upload Sheet Pull'!Q384</f>
        <v>0</v>
      </c>
      <c r="P381" s="55">
        <f>'Upload Sheet Pull'!R384</f>
        <v>0</v>
      </c>
      <c r="Q381" s="55">
        <f>'Upload Sheet Pull'!S384</f>
        <v>0</v>
      </c>
      <c r="R381" s="55">
        <f>'Upload Sheet Pull'!T384</f>
        <v>0</v>
      </c>
      <c r="S381" s="55">
        <f>'Upload Sheet Pull'!U384</f>
        <v>0</v>
      </c>
      <c r="T381" s="55">
        <f t="shared" si="7"/>
        <v>0</v>
      </c>
    </row>
    <row r="382" spans="1:20" x14ac:dyDescent="0.2">
      <c r="A382" s="46" t="str">
        <f>'Upload Sheet Pull'!A385</f>
        <v>Budget</v>
      </c>
      <c r="B382" s="46" t="str">
        <f>'Upload Sheet Pull'!B385</f>
        <v>7060-000000</v>
      </c>
      <c r="C382" s="46">
        <f>'Upload Sheet Pull'!C385</f>
        <v>955</v>
      </c>
      <c r="D382" s="46" t="str">
        <f>'Upload Sheet Pull'!D385</f>
        <v>035</v>
      </c>
      <c r="F382" s="46" t="str">
        <f>IF('Upload Sheet Pull'!E385="","",'Upload Sheet Pull'!E385)</f>
        <v/>
      </c>
      <c r="H382" s="55">
        <f>'Upload Sheet Pull'!J385</f>
        <v>0</v>
      </c>
      <c r="I382" s="55">
        <f>'Upload Sheet Pull'!K385</f>
        <v>0</v>
      </c>
      <c r="J382" s="55">
        <f>'Upload Sheet Pull'!L385</f>
        <v>0</v>
      </c>
      <c r="K382" s="55">
        <f>'Upload Sheet Pull'!M385</f>
        <v>0</v>
      </c>
      <c r="L382" s="55">
        <f>'Upload Sheet Pull'!N385</f>
        <v>0</v>
      </c>
      <c r="M382" s="55">
        <f>'Upload Sheet Pull'!O385</f>
        <v>0</v>
      </c>
      <c r="N382" s="55">
        <f>'Upload Sheet Pull'!P385</f>
        <v>0</v>
      </c>
      <c r="O382" s="55">
        <f>'Upload Sheet Pull'!Q385</f>
        <v>0</v>
      </c>
      <c r="P382" s="55">
        <f>'Upload Sheet Pull'!R385</f>
        <v>0</v>
      </c>
      <c r="Q382" s="55">
        <f>'Upload Sheet Pull'!S385</f>
        <v>0</v>
      </c>
      <c r="R382" s="55">
        <f>'Upload Sheet Pull'!T385</f>
        <v>0</v>
      </c>
      <c r="S382" s="55">
        <f>'Upload Sheet Pull'!U385</f>
        <v>0</v>
      </c>
      <c r="T382" s="55">
        <f t="shared" si="7"/>
        <v>0</v>
      </c>
    </row>
    <row r="383" spans="1:20" x14ac:dyDescent="0.2">
      <c r="A383" s="46" t="str">
        <f>'Upload Sheet Pull'!A386</f>
        <v>Budget</v>
      </c>
      <c r="B383" s="46" t="str">
        <f>'Upload Sheet Pull'!B386</f>
        <v>7062-000000</v>
      </c>
      <c r="C383" s="46">
        <f>'Upload Sheet Pull'!C386</f>
        <v>955</v>
      </c>
      <c r="D383" s="46" t="str">
        <f>'Upload Sheet Pull'!D386</f>
        <v>035</v>
      </c>
      <c r="F383" s="46" t="str">
        <f>IF('Upload Sheet Pull'!E386="","",'Upload Sheet Pull'!E386)</f>
        <v/>
      </c>
      <c r="H383" s="55">
        <f>'Upload Sheet Pull'!J386</f>
        <v>0</v>
      </c>
      <c r="I383" s="55">
        <f>'Upload Sheet Pull'!K386</f>
        <v>0</v>
      </c>
      <c r="J383" s="55">
        <f>'Upload Sheet Pull'!L386</f>
        <v>0</v>
      </c>
      <c r="K383" s="55">
        <f>'Upload Sheet Pull'!M386</f>
        <v>0</v>
      </c>
      <c r="L383" s="55">
        <f>'Upload Sheet Pull'!N386</f>
        <v>0</v>
      </c>
      <c r="M383" s="55">
        <f>'Upload Sheet Pull'!O386</f>
        <v>0</v>
      </c>
      <c r="N383" s="55">
        <f>'Upload Sheet Pull'!P386</f>
        <v>0</v>
      </c>
      <c r="O383" s="55">
        <f>'Upload Sheet Pull'!Q386</f>
        <v>0</v>
      </c>
      <c r="P383" s="55">
        <f>'Upload Sheet Pull'!R386</f>
        <v>15</v>
      </c>
      <c r="Q383" s="55">
        <f>'Upload Sheet Pull'!S386</f>
        <v>15</v>
      </c>
      <c r="R383" s="55">
        <f>'Upload Sheet Pull'!T386</f>
        <v>0</v>
      </c>
      <c r="S383" s="55">
        <f>'Upload Sheet Pull'!U386</f>
        <v>0</v>
      </c>
      <c r="T383" s="55">
        <f t="shared" si="7"/>
        <v>30</v>
      </c>
    </row>
    <row r="384" spans="1:20" x14ac:dyDescent="0.2">
      <c r="A384" s="46" t="str">
        <f>'Upload Sheet Pull'!A387</f>
        <v>Budget</v>
      </c>
      <c r="B384" s="46" t="str">
        <f>'Upload Sheet Pull'!B387</f>
        <v>7064-000000</v>
      </c>
      <c r="C384" s="46">
        <f>'Upload Sheet Pull'!C387</f>
        <v>955</v>
      </c>
      <c r="D384" s="46" t="str">
        <f>'Upload Sheet Pull'!D387</f>
        <v>035</v>
      </c>
      <c r="F384" s="46" t="str">
        <f>IF('Upload Sheet Pull'!E387="","",'Upload Sheet Pull'!E387)</f>
        <v/>
      </c>
      <c r="H384" s="55">
        <f>'Upload Sheet Pull'!J387</f>
        <v>0</v>
      </c>
      <c r="I384" s="55">
        <f>'Upload Sheet Pull'!K387</f>
        <v>0</v>
      </c>
      <c r="J384" s="55">
        <f>'Upload Sheet Pull'!L387</f>
        <v>0</v>
      </c>
      <c r="K384" s="55">
        <f>'Upload Sheet Pull'!M387</f>
        <v>0</v>
      </c>
      <c r="L384" s="55">
        <f>'Upload Sheet Pull'!N387</f>
        <v>0</v>
      </c>
      <c r="M384" s="55">
        <f>'Upload Sheet Pull'!O387</f>
        <v>0</v>
      </c>
      <c r="N384" s="55">
        <f>'Upload Sheet Pull'!P387</f>
        <v>0</v>
      </c>
      <c r="O384" s="55">
        <f>'Upload Sheet Pull'!Q387</f>
        <v>0</v>
      </c>
      <c r="P384" s="55">
        <f>'Upload Sheet Pull'!R387</f>
        <v>0</v>
      </c>
      <c r="Q384" s="55">
        <f>'Upload Sheet Pull'!S387</f>
        <v>0</v>
      </c>
      <c r="R384" s="55">
        <f>'Upload Sheet Pull'!T387</f>
        <v>0</v>
      </c>
      <c r="S384" s="55">
        <f>'Upload Sheet Pull'!U387</f>
        <v>0</v>
      </c>
      <c r="T384" s="55">
        <f t="shared" si="7"/>
        <v>0</v>
      </c>
    </row>
    <row r="385" spans="1:20" x14ac:dyDescent="0.2">
      <c r="A385" s="46" t="str">
        <f>'Upload Sheet Pull'!A388</f>
        <v>Budget</v>
      </c>
      <c r="B385" s="46" t="str">
        <f>'Upload Sheet Pull'!B388</f>
        <v>7066-000000</v>
      </c>
      <c r="C385" s="46">
        <f>'Upload Sheet Pull'!C388</f>
        <v>955</v>
      </c>
      <c r="D385" s="46" t="str">
        <f>'Upload Sheet Pull'!D388</f>
        <v>035</v>
      </c>
      <c r="F385" s="46" t="str">
        <f>IF('Upload Sheet Pull'!E388="","",'Upload Sheet Pull'!E388)</f>
        <v/>
      </c>
      <c r="H385" s="55">
        <f>'Upload Sheet Pull'!J388</f>
        <v>0</v>
      </c>
      <c r="I385" s="55">
        <f>'Upload Sheet Pull'!K388</f>
        <v>0</v>
      </c>
      <c r="J385" s="55">
        <f>'Upload Sheet Pull'!L388</f>
        <v>0</v>
      </c>
      <c r="K385" s="55">
        <f>'Upload Sheet Pull'!M388</f>
        <v>0</v>
      </c>
      <c r="L385" s="55">
        <f>'Upload Sheet Pull'!N388</f>
        <v>0</v>
      </c>
      <c r="M385" s="55">
        <f>'Upload Sheet Pull'!O388</f>
        <v>0</v>
      </c>
      <c r="N385" s="55">
        <f>'Upload Sheet Pull'!P388</f>
        <v>0</v>
      </c>
      <c r="O385" s="55">
        <f>'Upload Sheet Pull'!Q388</f>
        <v>0</v>
      </c>
      <c r="P385" s="55">
        <f>'Upload Sheet Pull'!R388</f>
        <v>0</v>
      </c>
      <c r="Q385" s="55">
        <f>'Upload Sheet Pull'!S388</f>
        <v>0</v>
      </c>
      <c r="R385" s="55">
        <f>'Upload Sheet Pull'!T388</f>
        <v>0</v>
      </c>
      <c r="S385" s="55">
        <f>'Upload Sheet Pull'!U388</f>
        <v>0</v>
      </c>
      <c r="T385" s="55">
        <f t="shared" si="7"/>
        <v>0</v>
      </c>
    </row>
    <row r="386" spans="1:20" x14ac:dyDescent="0.2">
      <c r="A386" s="46" t="str">
        <f>'Upload Sheet Pull'!A389</f>
        <v>Budget</v>
      </c>
      <c r="B386" s="46" t="str">
        <f>'Upload Sheet Pull'!B389</f>
        <v>7068-000000</v>
      </c>
      <c r="C386" s="46">
        <f>'Upload Sheet Pull'!C389</f>
        <v>955</v>
      </c>
      <c r="D386" s="46" t="str">
        <f>'Upload Sheet Pull'!D389</f>
        <v>035</v>
      </c>
      <c r="F386" s="46" t="str">
        <f>IF('Upload Sheet Pull'!E389="","",'Upload Sheet Pull'!E389)</f>
        <v/>
      </c>
      <c r="H386" s="55">
        <f>'Upload Sheet Pull'!J389</f>
        <v>0</v>
      </c>
      <c r="I386" s="55">
        <f>'Upload Sheet Pull'!K389</f>
        <v>0</v>
      </c>
      <c r="J386" s="55">
        <f>'Upload Sheet Pull'!L389</f>
        <v>0</v>
      </c>
      <c r="K386" s="55">
        <f>'Upload Sheet Pull'!M389</f>
        <v>0</v>
      </c>
      <c r="L386" s="55">
        <f>'Upload Sheet Pull'!N389</f>
        <v>0</v>
      </c>
      <c r="M386" s="55">
        <f>'Upload Sheet Pull'!O389</f>
        <v>0</v>
      </c>
      <c r="N386" s="55">
        <f>'Upload Sheet Pull'!P389</f>
        <v>0</v>
      </c>
      <c r="O386" s="55">
        <f>'Upload Sheet Pull'!Q389</f>
        <v>0</v>
      </c>
      <c r="P386" s="55">
        <f>'Upload Sheet Pull'!R389</f>
        <v>0</v>
      </c>
      <c r="Q386" s="55">
        <f>'Upload Sheet Pull'!S389</f>
        <v>0</v>
      </c>
      <c r="R386" s="55">
        <f>'Upload Sheet Pull'!T389</f>
        <v>0</v>
      </c>
      <c r="S386" s="55">
        <f>'Upload Sheet Pull'!U389</f>
        <v>0</v>
      </c>
      <c r="T386" s="55">
        <f t="shared" si="7"/>
        <v>0</v>
      </c>
    </row>
    <row r="387" spans="1:20" x14ac:dyDescent="0.2">
      <c r="A387" s="46" t="str">
        <f>'Upload Sheet Pull'!A390</f>
        <v>Budget</v>
      </c>
      <c r="B387" s="46" t="str">
        <f>'Upload Sheet Pull'!B390</f>
        <v>7060-000000</v>
      </c>
      <c r="C387" s="46">
        <f>'Upload Sheet Pull'!C390</f>
        <v>956</v>
      </c>
      <c r="D387" s="46" t="str">
        <f>'Upload Sheet Pull'!D390</f>
        <v>035</v>
      </c>
      <c r="F387" s="46" t="str">
        <f>IF('Upload Sheet Pull'!E390="","",'Upload Sheet Pull'!E390)</f>
        <v/>
      </c>
      <c r="H387" s="55">
        <f>'Upload Sheet Pull'!J390</f>
        <v>0</v>
      </c>
      <c r="I387" s="55">
        <f>'Upload Sheet Pull'!K390</f>
        <v>0</v>
      </c>
      <c r="J387" s="55">
        <f>'Upload Sheet Pull'!L390</f>
        <v>0</v>
      </c>
      <c r="K387" s="55">
        <f>'Upload Sheet Pull'!M390</f>
        <v>0</v>
      </c>
      <c r="L387" s="55">
        <f>'Upload Sheet Pull'!N390</f>
        <v>0</v>
      </c>
      <c r="M387" s="55">
        <f>'Upload Sheet Pull'!O390</f>
        <v>0</v>
      </c>
      <c r="N387" s="55">
        <f>'Upload Sheet Pull'!P390</f>
        <v>0</v>
      </c>
      <c r="O387" s="55">
        <f>'Upload Sheet Pull'!Q390</f>
        <v>0</v>
      </c>
      <c r="P387" s="55">
        <f>'Upload Sheet Pull'!R390</f>
        <v>0</v>
      </c>
      <c r="Q387" s="55">
        <f>'Upload Sheet Pull'!S390</f>
        <v>0</v>
      </c>
      <c r="R387" s="55">
        <f>'Upload Sheet Pull'!T390</f>
        <v>0</v>
      </c>
      <c r="S387" s="55">
        <f>'Upload Sheet Pull'!U390</f>
        <v>0</v>
      </c>
      <c r="T387" s="55">
        <f t="shared" si="7"/>
        <v>0</v>
      </c>
    </row>
    <row r="388" spans="1:20" x14ac:dyDescent="0.2">
      <c r="A388" s="46" t="str">
        <f>'Upload Sheet Pull'!A391</f>
        <v>Budget</v>
      </c>
      <c r="B388" s="46" t="str">
        <f>'Upload Sheet Pull'!B391</f>
        <v>7062-000000</v>
      </c>
      <c r="C388" s="46">
        <f>'Upload Sheet Pull'!C391</f>
        <v>956</v>
      </c>
      <c r="D388" s="46" t="str">
        <f>'Upload Sheet Pull'!D391</f>
        <v>035</v>
      </c>
      <c r="F388" s="46" t="str">
        <f>IF('Upload Sheet Pull'!E391="","",'Upload Sheet Pull'!E391)</f>
        <v/>
      </c>
      <c r="H388" s="55">
        <f>'Upload Sheet Pull'!J391</f>
        <v>0</v>
      </c>
      <c r="I388" s="55">
        <f>'Upload Sheet Pull'!K391</f>
        <v>0</v>
      </c>
      <c r="J388" s="55">
        <f>'Upload Sheet Pull'!L391</f>
        <v>0</v>
      </c>
      <c r="K388" s="55">
        <f>'Upload Sheet Pull'!M391</f>
        <v>0</v>
      </c>
      <c r="L388" s="55">
        <f>'Upload Sheet Pull'!N391</f>
        <v>0</v>
      </c>
      <c r="M388" s="55">
        <f>'Upload Sheet Pull'!O391</f>
        <v>0</v>
      </c>
      <c r="N388" s="55">
        <f>'Upload Sheet Pull'!P391</f>
        <v>0</v>
      </c>
      <c r="O388" s="55">
        <f>'Upload Sheet Pull'!Q391</f>
        <v>0</v>
      </c>
      <c r="P388" s="55">
        <f>'Upload Sheet Pull'!R391</f>
        <v>15</v>
      </c>
      <c r="Q388" s="55">
        <f>'Upload Sheet Pull'!S391</f>
        <v>15</v>
      </c>
      <c r="R388" s="55">
        <f>'Upload Sheet Pull'!T391</f>
        <v>0</v>
      </c>
      <c r="S388" s="55">
        <f>'Upload Sheet Pull'!U391</f>
        <v>0</v>
      </c>
      <c r="T388" s="55">
        <f t="shared" si="7"/>
        <v>30</v>
      </c>
    </row>
    <row r="389" spans="1:20" x14ac:dyDescent="0.2">
      <c r="A389" s="46" t="str">
        <f>'Upload Sheet Pull'!A392</f>
        <v>Budget</v>
      </c>
      <c r="B389" s="46" t="str">
        <f>'Upload Sheet Pull'!B392</f>
        <v>7064-000000</v>
      </c>
      <c r="C389" s="46">
        <f>'Upload Sheet Pull'!C392</f>
        <v>956</v>
      </c>
      <c r="D389" s="46" t="str">
        <f>'Upload Sheet Pull'!D392</f>
        <v>035</v>
      </c>
      <c r="F389" s="46" t="str">
        <f>IF('Upload Sheet Pull'!E392="","",'Upload Sheet Pull'!E392)</f>
        <v/>
      </c>
      <c r="H389" s="55">
        <f>'Upload Sheet Pull'!J392</f>
        <v>0</v>
      </c>
      <c r="I389" s="55">
        <f>'Upload Sheet Pull'!K392</f>
        <v>0</v>
      </c>
      <c r="J389" s="55">
        <f>'Upload Sheet Pull'!L392</f>
        <v>0</v>
      </c>
      <c r="K389" s="55">
        <f>'Upload Sheet Pull'!M392</f>
        <v>0</v>
      </c>
      <c r="L389" s="55">
        <f>'Upload Sheet Pull'!N392</f>
        <v>0</v>
      </c>
      <c r="M389" s="55">
        <f>'Upload Sheet Pull'!O392</f>
        <v>0</v>
      </c>
      <c r="N389" s="55">
        <f>'Upload Sheet Pull'!P392</f>
        <v>0</v>
      </c>
      <c r="O389" s="55">
        <f>'Upload Sheet Pull'!Q392</f>
        <v>0</v>
      </c>
      <c r="P389" s="55">
        <f>'Upload Sheet Pull'!R392</f>
        <v>0</v>
      </c>
      <c r="Q389" s="55">
        <f>'Upload Sheet Pull'!S392</f>
        <v>0</v>
      </c>
      <c r="R389" s="55">
        <f>'Upload Sheet Pull'!T392</f>
        <v>0</v>
      </c>
      <c r="S389" s="55">
        <f>'Upload Sheet Pull'!U392</f>
        <v>0</v>
      </c>
      <c r="T389" s="55">
        <f t="shared" si="7"/>
        <v>0</v>
      </c>
    </row>
    <row r="390" spans="1:20" x14ac:dyDescent="0.2">
      <c r="A390" s="46" t="str">
        <f>'Upload Sheet Pull'!A393</f>
        <v>Budget</v>
      </c>
      <c r="B390" s="46" t="str">
        <f>'Upload Sheet Pull'!B393</f>
        <v>7066-000000</v>
      </c>
      <c r="C390" s="46">
        <f>'Upload Sheet Pull'!C393</f>
        <v>956</v>
      </c>
      <c r="D390" s="46" t="str">
        <f>'Upload Sheet Pull'!D393</f>
        <v>035</v>
      </c>
      <c r="F390" s="46" t="str">
        <f>IF('Upload Sheet Pull'!E393="","",'Upload Sheet Pull'!E393)</f>
        <v/>
      </c>
      <c r="H390" s="55">
        <f>'Upload Sheet Pull'!J393</f>
        <v>0</v>
      </c>
      <c r="I390" s="55">
        <f>'Upload Sheet Pull'!K393</f>
        <v>0</v>
      </c>
      <c r="J390" s="55">
        <f>'Upload Sheet Pull'!L393</f>
        <v>0</v>
      </c>
      <c r="K390" s="55">
        <f>'Upload Sheet Pull'!M393</f>
        <v>0</v>
      </c>
      <c r="L390" s="55">
        <f>'Upload Sheet Pull'!N393</f>
        <v>0</v>
      </c>
      <c r="M390" s="55">
        <f>'Upload Sheet Pull'!O393</f>
        <v>0</v>
      </c>
      <c r="N390" s="55">
        <f>'Upload Sheet Pull'!P393</f>
        <v>0</v>
      </c>
      <c r="O390" s="55">
        <f>'Upload Sheet Pull'!Q393</f>
        <v>0</v>
      </c>
      <c r="P390" s="55">
        <f>'Upload Sheet Pull'!R393</f>
        <v>0</v>
      </c>
      <c r="Q390" s="55">
        <f>'Upload Sheet Pull'!S393</f>
        <v>0</v>
      </c>
      <c r="R390" s="55">
        <f>'Upload Sheet Pull'!T393</f>
        <v>0</v>
      </c>
      <c r="S390" s="55">
        <f>'Upload Sheet Pull'!U393</f>
        <v>0</v>
      </c>
      <c r="T390" s="55">
        <f t="shared" si="7"/>
        <v>0</v>
      </c>
    </row>
    <row r="391" spans="1:20" x14ac:dyDescent="0.2">
      <c r="A391" s="46" t="str">
        <f>'Upload Sheet Pull'!A394</f>
        <v>Budget</v>
      </c>
      <c r="B391" s="46" t="str">
        <f>'Upload Sheet Pull'!B394</f>
        <v>7068-000000</v>
      </c>
      <c r="C391" s="46">
        <f>'Upload Sheet Pull'!C394</f>
        <v>956</v>
      </c>
      <c r="D391" s="46" t="str">
        <f>'Upload Sheet Pull'!D394</f>
        <v>035</v>
      </c>
      <c r="F391" s="46" t="str">
        <f>IF('Upload Sheet Pull'!E394="","",'Upload Sheet Pull'!E394)</f>
        <v/>
      </c>
      <c r="H391" s="55">
        <f>'Upload Sheet Pull'!J394</f>
        <v>0</v>
      </c>
      <c r="I391" s="55">
        <f>'Upload Sheet Pull'!K394</f>
        <v>0</v>
      </c>
      <c r="J391" s="55">
        <f>'Upload Sheet Pull'!L394</f>
        <v>0</v>
      </c>
      <c r="K391" s="55">
        <f>'Upload Sheet Pull'!M394</f>
        <v>0</v>
      </c>
      <c r="L391" s="55">
        <f>'Upload Sheet Pull'!N394</f>
        <v>0</v>
      </c>
      <c r="M391" s="55">
        <f>'Upload Sheet Pull'!O394</f>
        <v>0</v>
      </c>
      <c r="N391" s="55">
        <f>'Upload Sheet Pull'!P394</f>
        <v>0</v>
      </c>
      <c r="O391" s="55">
        <f>'Upload Sheet Pull'!Q394</f>
        <v>0</v>
      </c>
      <c r="P391" s="55">
        <f>'Upload Sheet Pull'!R394</f>
        <v>0</v>
      </c>
      <c r="Q391" s="55">
        <f>'Upload Sheet Pull'!S394</f>
        <v>0</v>
      </c>
      <c r="R391" s="55">
        <f>'Upload Sheet Pull'!T394</f>
        <v>0</v>
      </c>
      <c r="S391" s="55">
        <f>'Upload Sheet Pull'!U394</f>
        <v>0</v>
      </c>
      <c r="T391" s="55">
        <f t="shared" si="7"/>
        <v>0</v>
      </c>
    </row>
    <row r="392" spans="1:20" x14ac:dyDescent="0.2">
      <c r="A392" s="46" t="str">
        <f>'Upload Sheet Pull'!A395</f>
        <v>Budget</v>
      </c>
      <c r="B392" s="46" t="str">
        <f>'Upload Sheet Pull'!B395</f>
        <v>7060-000000</v>
      </c>
      <c r="C392" s="46">
        <f>'Upload Sheet Pull'!C395</f>
        <v>957</v>
      </c>
      <c r="D392" s="46" t="str">
        <f>'Upload Sheet Pull'!D395</f>
        <v>035</v>
      </c>
      <c r="F392" s="46" t="str">
        <f>IF('Upload Sheet Pull'!E395="","",'Upload Sheet Pull'!E395)</f>
        <v/>
      </c>
      <c r="H392" s="55">
        <f>'Upload Sheet Pull'!J395</f>
        <v>0</v>
      </c>
      <c r="I392" s="55">
        <f>'Upload Sheet Pull'!K395</f>
        <v>0</v>
      </c>
      <c r="J392" s="55">
        <f>'Upload Sheet Pull'!L395</f>
        <v>0</v>
      </c>
      <c r="K392" s="55">
        <f>'Upload Sheet Pull'!M395</f>
        <v>0</v>
      </c>
      <c r="L392" s="55">
        <f>'Upload Sheet Pull'!N395</f>
        <v>0</v>
      </c>
      <c r="M392" s="55">
        <f>'Upload Sheet Pull'!O395</f>
        <v>0</v>
      </c>
      <c r="N392" s="55">
        <f>'Upload Sheet Pull'!P395</f>
        <v>0</v>
      </c>
      <c r="O392" s="55">
        <f>'Upload Sheet Pull'!Q395</f>
        <v>0</v>
      </c>
      <c r="P392" s="55">
        <f>'Upload Sheet Pull'!R395</f>
        <v>0</v>
      </c>
      <c r="Q392" s="55">
        <f>'Upload Sheet Pull'!S395</f>
        <v>0</v>
      </c>
      <c r="R392" s="55">
        <f>'Upload Sheet Pull'!T395</f>
        <v>0</v>
      </c>
      <c r="S392" s="55">
        <f>'Upload Sheet Pull'!U395</f>
        <v>0</v>
      </c>
      <c r="T392" s="55">
        <f t="shared" si="7"/>
        <v>0</v>
      </c>
    </row>
    <row r="393" spans="1:20" x14ac:dyDescent="0.2">
      <c r="A393" s="46" t="str">
        <f>'Upload Sheet Pull'!A396</f>
        <v>Budget</v>
      </c>
      <c r="B393" s="46" t="str">
        <f>'Upload Sheet Pull'!B396</f>
        <v>7062-000000</v>
      </c>
      <c r="C393" s="46">
        <f>'Upload Sheet Pull'!C396</f>
        <v>957</v>
      </c>
      <c r="D393" s="46" t="str">
        <f>'Upload Sheet Pull'!D396</f>
        <v>035</v>
      </c>
      <c r="F393" s="46" t="str">
        <f>IF('Upload Sheet Pull'!E396="","",'Upload Sheet Pull'!E396)</f>
        <v/>
      </c>
      <c r="H393" s="55">
        <f>'Upload Sheet Pull'!J396</f>
        <v>0</v>
      </c>
      <c r="I393" s="55">
        <f>'Upload Sheet Pull'!K396</f>
        <v>0</v>
      </c>
      <c r="J393" s="55">
        <f>'Upload Sheet Pull'!L396</f>
        <v>0</v>
      </c>
      <c r="K393" s="55">
        <f>'Upload Sheet Pull'!M396</f>
        <v>0</v>
      </c>
      <c r="L393" s="55">
        <f>'Upload Sheet Pull'!N396</f>
        <v>0</v>
      </c>
      <c r="M393" s="55">
        <f>'Upload Sheet Pull'!O396</f>
        <v>0</v>
      </c>
      <c r="N393" s="55">
        <f>'Upload Sheet Pull'!P396</f>
        <v>0</v>
      </c>
      <c r="O393" s="55">
        <f>'Upload Sheet Pull'!Q396</f>
        <v>0</v>
      </c>
      <c r="P393" s="55">
        <f>'Upload Sheet Pull'!R396</f>
        <v>175</v>
      </c>
      <c r="Q393" s="55">
        <f>'Upload Sheet Pull'!S396</f>
        <v>175</v>
      </c>
      <c r="R393" s="55">
        <f>'Upload Sheet Pull'!T396</f>
        <v>0</v>
      </c>
      <c r="S393" s="55">
        <f>'Upload Sheet Pull'!U396</f>
        <v>0</v>
      </c>
      <c r="T393" s="55">
        <f t="shared" si="7"/>
        <v>350</v>
      </c>
    </row>
    <row r="394" spans="1:20" x14ac:dyDescent="0.2">
      <c r="A394" s="46" t="str">
        <f>'Upload Sheet Pull'!A397</f>
        <v>Budget</v>
      </c>
      <c r="B394" s="46" t="str">
        <f>'Upload Sheet Pull'!B397</f>
        <v>7064-000000</v>
      </c>
      <c r="C394" s="46">
        <f>'Upload Sheet Pull'!C397</f>
        <v>957</v>
      </c>
      <c r="D394" s="46" t="str">
        <f>'Upload Sheet Pull'!D397</f>
        <v>035</v>
      </c>
      <c r="F394" s="46" t="str">
        <f>IF('Upload Sheet Pull'!E397="","",'Upload Sheet Pull'!E397)</f>
        <v/>
      </c>
      <c r="H394" s="55">
        <f>'Upload Sheet Pull'!J397</f>
        <v>0</v>
      </c>
      <c r="I394" s="55">
        <f>'Upload Sheet Pull'!K397</f>
        <v>0</v>
      </c>
      <c r="J394" s="55">
        <f>'Upload Sheet Pull'!L397</f>
        <v>0</v>
      </c>
      <c r="K394" s="55">
        <f>'Upload Sheet Pull'!M397</f>
        <v>0</v>
      </c>
      <c r="L394" s="55">
        <f>'Upload Sheet Pull'!N397</f>
        <v>0</v>
      </c>
      <c r="M394" s="55">
        <f>'Upload Sheet Pull'!O397</f>
        <v>0</v>
      </c>
      <c r="N394" s="55">
        <f>'Upload Sheet Pull'!P397</f>
        <v>0</v>
      </c>
      <c r="O394" s="55">
        <f>'Upload Sheet Pull'!Q397</f>
        <v>0</v>
      </c>
      <c r="P394" s="55">
        <f>'Upload Sheet Pull'!R397</f>
        <v>0</v>
      </c>
      <c r="Q394" s="55">
        <f>'Upload Sheet Pull'!S397</f>
        <v>0</v>
      </c>
      <c r="R394" s="55">
        <f>'Upload Sheet Pull'!T397</f>
        <v>0</v>
      </c>
      <c r="S394" s="55">
        <f>'Upload Sheet Pull'!U397</f>
        <v>0</v>
      </c>
      <c r="T394" s="55">
        <f t="shared" si="7"/>
        <v>0</v>
      </c>
    </row>
    <row r="395" spans="1:20" x14ac:dyDescent="0.2">
      <c r="A395" s="46" t="str">
        <f>'Upload Sheet Pull'!A398</f>
        <v>Budget</v>
      </c>
      <c r="B395" s="46" t="str">
        <f>'Upload Sheet Pull'!B398</f>
        <v>7066-000000</v>
      </c>
      <c r="C395" s="46">
        <f>'Upload Sheet Pull'!C398</f>
        <v>957</v>
      </c>
      <c r="D395" s="46" t="str">
        <f>'Upload Sheet Pull'!D398</f>
        <v>035</v>
      </c>
      <c r="F395" s="46" t="str">
        <f>IF('Upload Sheet Pull'!E398="","",'Upload Sheet Pull'!E398)</f>
        <v/>
      </c>
      <c r="H395" s="55">
        <f>'Upload Sheet Pull'!J398</f>
        <v>0</v>
      </c>
      <c r="I395" s="55">
        <f>'Upload Sheet Pull'!K398</f>
        <v>0</v>
      </c>
      <c r="J395" s="55">
        <f>'Upload Sheet Pull'!L398</f>
        <v>0</v>
      </c>
      <c r="K395" s="55">
        <f>'Upload Sheet Pull'!M398</f>
        <v>0</v>
      </c>
      <c r="L395" s="55">
        <f>'Upload Sheet Pull'!N398</f>
        <v>0</v>
      </c>
      <c r="M395" s="55">
        <f>'Upload Sheet Pull'!O398</f>
        <v>0</v>
      </c>
      <c r="N395" s="55">
        <f>'Upload Sheet Pull'!P398</f>
        <v>0</v>
      </c>
      <c r="O395" s="55">
        <f>'Upload Sheet Pull'!Q398</f>
        <v>0</v>
      </c>
      <c r="P395" s="55">
        <f>'Upload Sheet Pull'!R398</f>
        <v>0</v>
      </c>
      <c r="Q395" s="55">
        <f>'Upload Sheet Pull'!S398</f>
        <v>0</v>
      </c>
      <c r="R395" s="55">
        <f>'Upload Sheet Pull'!T398</f>
        <v>0</v>
      </c>
      <c r="S395" s="55">
        <f>'Upload Sheet Pull'!U398</f>
        <v>0</v>
      </c>
      <c r="T395" s="55">
        <f t="shared" si="7"/>
        <v>0</v>
      </c>
    </row>
    <row r="396" spans="1:20" x14ac:dyDescent="0.2">
      <c r="A396" s="46" t="str">
        <f>'Upload Sheet Pull'!A399</f>
        <v>Budget</v>
      </c>
      <c r="B396" s="46" t="str">
        <f>'Upload Sheet Pull'!B399</f>
        <v>7068-000000</v>
      </c>
      <c r="C396" s="46">
        <f>'Upload Sheet Pull'!C399</f>
        <v>957</v>
      </c>
      <c r="D396" s="46" t="str">
        <f>'Upload Sheet Pull'!D399</f>
        <v>035</v>
      </c>
      <c r="F396" s="46" t="str">
        <f>IF('Upload Sheet Pull'!E399="","",'Upload Sheet Pull'!E399)</f>
        <v/>
      </c>
      <c r="H396" s="55">
        <f>'Upload Sheet Pull'!J399</f>
        <v>0</v>
      </c>
      <c r="I396" s="55">
        <f>'Upload Sheet Pull'!K399</f>
        <v>0</v>
      </c>
      <c r="J396" s="55">
        <f>'Upload Sheet Pull'!L399</f>
        <v>0</v>
      </c>
      <c r="K396" s="55">
        <f>'Upload Sheet Pull'!M399</f>
        <v>0</v>
      </c>
      <c r="L396" s="55">
        <f>'Upload Sheet Pull'!N399</f>
        <v>0</v>
      </c>
      <c r="M396" s="55">
        <f>'Upload Sheet Pull'!O399</f>
        <v>0</v>
      </c>
      <c r="N396" s="55">
        <f>'Upload Sheet Pull'!P399</f>
        <v>0</v>
      </c>
      <c r="O396" s="55">
        <f>'Upload Sheet Pull'!Q399</f>
        <v>0</v>
      </c>
      <c r="P396" s="55">
        <f>'Upload Sheet Pull'!R399</f>
        <v>0</v>
      </c>
      <c r="Q396" s="55">
        <f>'Upload Sheet Pull'!S399</f>
        <v>0</v>
      </c>
      <c r="R396" s="55">
        <f>'Upload Sheet Pull'!T399</f>
        <v>0</v>
      </c>
      <c r="S396" s="55">
        <f>'Upload Sheet Pull'!U399</f>
        <v>0</v>
      </c>
      <c r="T396" s="55">
        <f t="shared" si="7"/>
        <v>0</v>
      </c>
    </row>
    <row r="397" spans="1:20" x14ac:dyDescent="0.2">
      <c r="A397" s="46" t="str">
        <f>'Upload Sheet Pull'!A400</f>
        <v>Budget</v>
      </c>
      <c r="B397" s="46" t="str">
        <f>'Upload Sheet Pull'!B400</f>
        <v>7060-000000</v>
      </c>
      <c r="C397" s="46">
        <f>'Upload Sheet Pull'!C400</f>
        <v>958</v>
      </c>
      <c r="D397" s="46" t="str">
        <f>'Upload Sheet Pull'!D400</f>
        <v>035</v>
      </c>
      <c r="F397" s="46" t="str">
        <f>IF('Upload Sheet Pull'!E400="","",'Upload Sheet Pull'!E400)</f>
        <v/>
      </c>
      <c r="H397" s="55">
        <f>'Upload Sheet Pull'!J400</f>
        <v>0</v>
      </c>
      <c r="I397" s="55">
        <f>'Upload Sheet Pull'!K400</f>
        <v>0</v>
      </c>
      <c r="J397" s="55">
        <f>'Upload Sheet Pull'!L400</f>
        <v>0</v>
      </c>
      <c r="K397" s="55">
        <f>'Upload Sheet Pull'!M400</f>
        <v>0</v>
      </c>
      <c r="L397" s="55">
        <f>'Upload Sheet Pull'!N400</f>
        <v>0</v>
      </c>
      <c r="M397" s="55">
        <f>'Upload Sheet Pull'!O400</f>
        <v>0</v>
      </c>
      <c r="N397" s="55">
        <f>'Upload Sheet Pull'!P400</f>
        <v>0</v>
      </c>
      <c r="O397" s="55">
        <f>'Upload Sheet Pull'!Q400</f>
        <v>0</v>
      </c>
      <c r="P397" s="55">
        <f>'Upload Sheet Pull'!R400</f>
        <v>0</v>
      </c>
      <c r="Q397" s="55">
        <f>'Upload Sheet Pull'!S400</f>
        <v>0</v>
      </c>
      <c r="R397" s="55">
        <f>'Upload Sheet Pull'!T400</f>
        <v>0</v>
      </c>
      <c r="S397" s="55">
        <f>'Upload Sheet Pull'!U400</f>
        <v>0</v>
      </c>
      <c r="T397" s="55">
        <f t="shared" si="7"/>
        <v>0</v>
      </c>
    </row>
    <row r="398" spans="1:20" x14ac:dyDescent="0.2">
      <c r="A398" s="46" t="str">
        <f>'Upload Sheet Pull'!A401</f>
        <v>Budget</v>
      </c>
      <c r="B398" s="46" t="str">
        <f>'Upload Sheet Pull'!B401</f>
        <v>7062-000000</v>
      </c>
      <c r="C398" s="46">
        <f>'Upload Sheet Pull'!C401</f>
        <v>958</v>
      </c>
      <c r="D398" s="46" t="str">
        <f>'Upload Sheet Pull'!D401</f>
        <v>035</v>
      </c>
      <c r="F398" s="46" t="str">
        <f>IF('Upload Sheet Pull'!E401="","",'Upload Sheet Pull'!E401)</f>
        <v/>
      </c>
      <c r="H398" s="55">
        <f>'Upload Sheet Pull'!J401</f>
        <v>0</v>
      </c>
      <c r="I398" s="55">
        <f>'Upload Sheet Pull'!K401</f>
        <v>0</v>
      </c>
      <c r="J398" s="55">
        <f>'Upload Sheet Pull'!L401</f>
        <v>0</v>
      </c>
      <c r="K398" s="55">
        <f>'Upload Sheet Pull'!M401</f>
        <v>0</v>
      </c>
      <c r="L398" s="55">
        <f>'Upload Sheet Pull'!N401</f>
        <v>0</v>
      </c>
      <c r="M398" s="55">
        <f>'Upload Sheet Pull'!O401</f>
        <v>0</v>
      </c>
      <c r="N398" s="55">
        <f>'Upload Sheet Pull'!P401</f>
        <v>100</v>
      </c>
      <c r="O398" s="55">
        <f>'Upload Sheet Pull'!Q401</f>
        <v>500</v>
      </c>
      <c r="P398" s="55">
        <f>'Upload Sheet Pull'!R401</f>
        <v>500</v>
      </c>
      <c r="Q398" s="55">
        <f>'Upload Sheet Pull'!S401</f>
        <v>500</v>
      </c>
      <c r="R398" s="55">
        <f>'Upload Sheet Pull'!T401</f>
        <v>100</v>
      </c>
      <c r="S398" s="55">
        <f>'Upload Sheet Pull'!U401</f>
        <v>0</v>
      </c>
      <c r="T398" s="55">
        <f t="shared" si="7"/>
        <v>1700</v>
      </c>
    </row>
    <row r="399" spans="1:20" x14ac:dyDescent="0.2">
      <c r="A399" s="46" t="str">
        <f>'Upload Sheet Pull'!A402</f>
        <v>Budget</v>
      </c>
      <c r="B399" s="46" t="str">
        <f>'Upload Sheet Pull'!B402</f>
        <v>7064-000000</v>
      </c>
      <c r="C399" s="46">
        <f>'Upload Sheet Pull'!C402</f>
        <v>958</v>
      </c>
      <c r="D399" s="46" t="str">
        <f>'Upload Sheet Pull'!D402</f>
        <v>035</v>
      </c>
      <c r="F399" s="46" t="str">
        <f>IF('Upload Sheet Pull'!E402="","",'Upload Sheet Pull'!E402)</f>
        <v/>
      </c>
      <c r="H399" s="55">
        <f>'Upload Sheet Pull'!J402</f>
        <v>0</v>
      </c>
      <c r="I399" s="55">
        <f>'Upload Sheet Pull'!K402</f>
        <v>0</v>
      </c>
      <c r="J399" s="55">
        <f>'Upload Sheet Pull'!L402</f>
        <v>0</v>
      </c>
      <c r="K399" s="55">
        <f>'Upload Sheet Pull'!M402</f>
        <v>0</v>
      </c>
      <c r="L399" s="55">
        <f>'Upload Sheet Pull'!N402</f>
        <v>0</v>
      </c>
      <c r="M399" s="55">
        <f>'Upload Sheet Pull'!O402</f>
        <v>0</v>
      </c>
      <c r="N399" s="55">
        <f>'Upload Sheet Pull'!P402</f>
        <v>0</v>
      </c>
      <c r="O399" s="55">
        <f>'Upload Sheet Pull'!Q402</f>
        <v>0</v>
      </c>
      <c r="P399" s="55">
        <f>'Upload Sheet Pull'!R402</f>
        <v>0</v>
      </c>
      <c r="Q399" s="55">
        <f>'Upload Sheet Pull'!S402</f>
        <v>0</v>
      </c>
      <c r="R399" s="55">
        <f>'Upload Sheet Pull'!T402</f>
        <v>0</v>
      </c>
      <c r="S399" s="55">
        <f>'Upload Sheet Pull'!U402</f>
        <v>0</v>
      </c>
      <c r="T399" s="55">
        <f t="shared" si="7"/>
        <v>0</v>
      </c>
    </row>
    <row r="400" spans="1:20" x14ac:dyDescent="0.2">
      <c r="A400" s="46" t="str">
        <f>'Upload Sheet Pull'!A403</f>
        <v>Budget</v>
      </c>
      <c r="B400" s="46" t="str">
        <f>'Upload Sheet Pull'!B403</f>
        <v>7066-000000</v>
      </c>
      <c r="C400" s="46">
        <f>'Upload Sheet Pull'!C403</f>
        <v>958</v>
      </c>
      <c r="D400" s="46" t="str">
        <f>'Upload Sheet Pull'!D403</f>
        <v>035</v>
      </c>
      <c r="F400" s="46" t="str">
        <f>IF('Upload Sheet Pull'!E403="","",'Upload Sheet Pull'!E403)</f>
        <v/>
      </c>
      <c r="H400" s="55">
        <f>'Upload Sheet Pull'!J403</f>
        <v>0</v>
      </c>
      <c r="I400" s="55">
        <f>'Upload Sheet Pull'!K403</f>
        <v>0</v>
      </c>
      <c r="J400" s="55">
        <f>'Upload Sheet Pull'!L403</f>
        <v>0</v>
      </c>
      <c r="K400" s="55">
        <f>'Upload Sheet Pull'!M403</f>
        <v>0</v>
      </c>
      <c r="L400" s="55">
        <f>'Upload Sheet Pull'!N403</f>
        <v>0</v>
      </c>
      <c r="M400" s="55">
        <f>'Upload Sheet Pull'!O403</f>
        <v>0</v>
      </c>
      <c r="N400" s="55">
        <f>'Upload Sheet Pull'!P403</f>
        <v>0</v>
      </c>
      <c r="O400" s="55">
        <f>'Upload Sheet Pull'!Q403</f>
        <v>0</v>
      </c>
      <c r="P400" s="55">
        <f>'Upload Sheet Pull'!R403</f>
        <v>0</v>
      </c>
      <c r="Q400" s="55">
        <f>'Upload Sheet Pull'!S403</f>
        <v>0</v>
      </c>
      <c r="R400" s="55">
        <f>'Upload Sheet Pull'!T403</f>
        <v>0</v>
      </c>
      <c r="S400" s="55">
        <f>'Upload Sheet Pull'!U403</f>
        <v>0</v>
      </c>
      <c r="T400" s="55">
        <f t="shared" si="7"/>
        <v>0</v>
      </c>
    </row>
    <row r="401" spans="1:20" x14ac:dyDescent="0.2">
      <c r="A401" s="46" t="str">
        <f>'Upload Sheet Pull'!A404</f>
        <v>Budget</v>
      </c>
      <c r="B401" s="46" t="str">
        <f>'Upload Sheet Pull'!B404</f>
        <v>7068-000000</v>
      </c>
      <c r="C401" s="46">
        <f>'Upload Sheet Pull'!C404</f>
        <v>958</v>
      </c>
      <c r="D401" s="46" t="str">
        <f>'Upload Sheet Pull'!D404</f>
        <v>035</v>
      </c>
      <c r="F401" s="46" t="str">
        <f>IF('Upload Sheet Pull'!E404="","",'Upload Sheet Pull'!E404)</f>
        <v/>
      </c>
      <c r="H401" s="55">
        <f>'Upload Sheet Pull'!J404</f>
        <v>0</v>
      </c>
      <c r="I401" s="55">
        <f>'Upload Sheet Pull'!K404</f>
        <v>0</v>
      </c>
      <c r="J401" s="55">
        <f>'Upload Sheet Pull'!L404</f>
        <v>0</v>
      </c>
      <c r="K401" s="55">
        <f>'Upload Sheet Pull'!M404</f>
        <v>0</v>
      </c>
      <c r="L401" s="55">
        <f>'Upload Sheet Pull'!N404</f>
        <v>0</v>
      </c>
      <c r="M401" s="55">
        <f>'Upload Sheet Pull'!O404</f>
        <v>0</v>
      </c>
      <c r="N401" s="55">
        <f>'Upload Sheet Pull'!P404</f>
        <v>0</v>
      </c>
      <c r="O401" s="55">
        <f>'Upload Sheet Pull'!Q404</f>
        <v>0</v>
      </c>
      <c r="P401" s="55">
        <f>'Upload Sheet Pull'!R404</f>
        <v>0</v>
      </c>
      <c r="Q401" s="55">
        <f>'Upload Sheet Pull'!S404</f>
        <v>0</v>
      </c>
      <c r="R401" s="55">
        <f>'Upload Sheet Pull'!T404</f>
        <v>0</v>
      </c>
      <c r="S401" s="55">
        <f>'Upload Sheet Pull'!U404</f>
        <v>0</v>
      </c>
      <c r="T401" s="55">
        <f t="shared" si="7"/>
        <v>0</v>
      </c>
    </row>
    <row r="402" spans="1:20" x14ac:dyDescent="0.2">
      <c r="A402" s="46" t="str">
        <f>'Upload Sheet Pull'!A405</f>
        <v>Budget</v>
      </c>
      <c r="B402" s="46" t="str">
        <f>'Upload Sheet Pull'!B405</f>
        <v>7060-000000</v>
      </c>
      <c r="C402" s="46">
        <f>'Upload Sheet Pull'!C405</f>
        <v>959</v>
      </c>
      <c r="D402" s="46" t="str">
        <f>'Upload Sheet Pull'!D405</f>
        <v>035</v>
      </c>
      <c r="F402" s="46" t="str">
        <f>IF('Upload Sheet Pull'!E405="","",'Upload Sheet Pull'!E405)</f>
        <v/>
      </c>
      <c r="H402" s="55">
        <f>'Upload Sheet Pull'!J405</f>
        <v>0</v>
      </c>
      <c r="I402" s="55">
        <f>'Upload Sheet Pull'!K405</f>
        <v>0</v>
      </c>
      <c r="J402" s="55">
        <f>'Upload Sheet Pull'!L405</f>
        <v>0</v>
      </c>
      <c r="K402" s="55">
        <f>'Upload Sheet Pull'!M405</f>
        <v>0</v>
      </c>
      <c r="L402" s="55">
        <f>'Upload Sheet Pull'!N405</f>
        <v>0</v>
      </c>
      <c r="M402" s="55">
        <f>'Upload Sheet Pull'!O405</f>
        <v>0</v>
      </c>
      <c r="N402" s="55">
        <f>'Upload Sheet Pull'!P405</f>
        <v>0</v>
      </c>
      <c r="O402" s="55">
        <f>'Upload Sheet Pull'!Q405</f>
        <v>0</v>
      </c>
      <c r="P402" s="55">
        <f>'Upload Sheet Pull'!R405</f>
        <v>0</v>
      </c>
      <c r="Q402" s="55">
        <f>'Upload Sheet Pull'!S405</f>
        <v>0</v>
      </c>
      <c r="R402" s="55">
        <f>'Upload Sheet Pull'!T405</f>
        <v>0</v>
      </c>
      <c r="S402" s="55">
        <f>'Upload Sheet Pull'!U405</f>
        <v>0</v>
      </c>
      <c r="T402" s="55">
        <f t="shared" si="7"/>
        <v>0</v>
      </c>
    </row>
    <row r="403" spans="1:20" x14ac:dyDescent="0.2">
      <c r="A403" s="46" t="str">
        <f>'Upload Sheet Pull'!A406</f>
        <v>Budget</v>
      </c>
      <c r="B403" s="46" t="str">
        <f>'Upload Sheet Pull'!B406</f>
        <v>7062-000000</v>
      </c>
      <c r="C403" s="46">
        <f>'Upload Sheet Pull'!C406</f>
        <v>959</v>
      </c>
      <c r="D403" s="46" t="str">
        <f>'Upload Sheet Pull'!D406</f>
        <v>035</v>
      </c>
      <c r="F403" s="46" t="str">
        <f>IF('Upload Sheet Pull'!E406="","",'Upload Sheet Pull'!E406)</f>
        <v/>
      </c>
      <c r="H403" s="55">
        <f>'Upload Sheet Pull'!J406</f>
        <v>0</v>
      </c>
      <c r="I403" s="55">
        <f>'Upload Sheet Pull'!K406</f>
        <v>0</v>
      </c>
      <c r="J403" s="55">
        <f>'Upload Sheet Pull'!L406</f>
        <v>0</v>
      </c>
      <c r="K403" s="55">
        <f>'Upload Sheet Pull'!M406</f>
        <v>0</v>
      </c>
      <c r="L403" s="55">
        <f>'Upload Sheet Pull'!N406</f>
        <v>0</v>
      </c>
      <c r="M403" s="55">
        <f>'Upload Sheet Pull'!O406</f>
        <v>0</v>
      </c>
      <c r="N403" s="55">
        <f>'Upload Sheet Pull'!P406</f>
        <v>0</v>
      </c>
      <c r="O403" s="55">
        <f>'Upload Sheet Pull'!Q406</f>
        <v>0</v>
      </c>
      <c r="P403" s="55">
        <f>'Upload Sheet Pull'!R406</f>
        <v>20</v>
      </c>
      <c r="Q403" s="55">
        <f>'Upload Sheet Pull'!S406</f>
        <v>20</v>
      </c>
      <c r="R403" s="55">
        <f>'Upload Sheet Pull'!T406</f>
        <v>0</v>
      </c>
      <c r="S403" s="55">
        <f>'Upload Sheet Pull'!U406</f>
        <v>0</v>
      </c>
      <c r="T403" s="55">
        <f t="shared" si="7"/>
        <v>40</v>
      </c>
    </row>
    <row r="404" spans="1:20" x14ac:dyDescent="0.2">
      <c r="A404" s="46" t="str">
        <f>'Upload Sheet Pull'!A407</f>
        <v>Budget</v>
      </c>
      <c r="B404" s="46" t="str">
        <f>'Upload Sheet Pull'!B407</f>
        <v>7064-000000</v>
      </c>
      <c r="C404" s="46">
        <f>'Upload Sheet Pull'!C407</f>
        <v>959</v>
      </c>
      <c r="D404" s="46" t="str">
        <f>'Upload Sheet Pull'!D407</f>
        <v>035</v>
      </c>
      <c r="F404" s="46" t="str">
        <f>IF('Upload Sheet Pull'!E407="","",'Upload Sheet Pull'!E407)</f>
        <v/>
      </c>
      <c r="H404" s="55">
        <f>'Upload Sheet Pull'!J407</f>
        <v>0</v>
      </c>
      <c r="I404" s="55">
        <f>'Upload Sheet Pull'!K407</f>
        <v>0</v>
      </c>
      <c r="J404" s="55">
        <f>'Upload Sheet Pull'!L407</f>
        <v>0</v>
      </c>
      <c r="K404" s="55">
        <f>'Upload Sheet Pull'!M407</f>
        <v>0</v>
      </c>
      <c r="L404" s="55">
        <f>'Upload Sheet Pull'!N407</f>
        <v>0</v>
      </c>
      <c r="M404" s="55">
        <f>'Upload Sheet Pull'!O407</f>
        <v>0</v>
      </c>
      <c r="N404" s="55">
        <f>'Upload Sheet Pull'!P407</f>
        <v>0</v>
      </c>
      <c r="O404" s="55">
        <f>'Upload Sheet Pull'!Q407</f>
        <v>0</v>
      </c>
      <c r="P404" s="55">
        <f>'Upload Sheet Pull'!R407</f>
        <v>0</v>
      </c>
      <c r="Q404" s="55">
        <f>'Upload Sheet Pull'!S407</f>
        <v>0</v>
      </c>
      <c r="R404" s="55">
        <f>'Upload Sheet Pull'!T407</f>
        <v>0</v>
      </c>
      <c r="S404" s="55">
        <f>'Upload Sheet Pull'!U407</f>
        <v>0</v>
      </c>
      <c r="T404" s="55">
        <f t="shared" si="7"/>
        <v>0</v>
      </c>
    </row>
    <row r="405" spans="1:20" x14ac:dyDescent="0.2">
      <c r="A405" s="46" t="str">
        <f>'Upload Sheet Pull'!A408</f>
        <v>Budget</v>
      </c>
      <c r="B405" s="46" t="str">
        <f>'Upload Sheet Pull'!B408</f>
        <v>7066-000000</v>
      </c>
      <c r="C405" s="46">
        <f>'Upload Sheet Pull'!C408</f>
        <v>959</v>
      </c>
      <c r="D405" s="46" t="str">
        <f>'Upload Sheet Pull'!D408</f>
        <v>035</v>
      </c>
      <c r="F405" s="46" t="str">
        <f>IF('Upload Sheet Pull'!E408="","",'Upload Sheet Pull'!E408)</f>
        <v/>
      </c>
      <c r="H405" s="55">
        <f>'Upload Sheet Pull'!J408</f>
        <v>0</v>
      </c>
      <c r="I405" s="55">
        <f>'Upload Sheet Pull'!K408</f>
        <v>0</v>
      </c>
      <c r="J405" s="55">
        <f>'Upload Sheet Pull'!L408</f>
        <v>0</v>
      </c>
      <c r="K405" s="55">
        <f>'Upload Sheet Pull'!M408</f>
        <v>0</v>
      </c>
      <c r="L405" s="55">
        <f>'Upload Sheet Pull'!N408</f>
        <v>0</v>
      </c>
      <c r="M405" s="55">
        <f>'Upload Sheet Pull'!O408</f>
        <v>0</v>
      </c>
      <c r="N405" s="55">
        <f>'Upload Sheet Pull'!P408</f>
        <v>0</v>
      </c>
      <c r="O405" s="55">
        <f>'Upload Sheet Pull'!Q408</f>
        <v>0</v>
      </c>
      <c r="P405" s="55">
        <f>'Upload Sheet Pull'!R408</f>
        <v>0</v>
      </c>
      <c r="Q405" s="55">
        <f>'Upload Sheet Pull'!S408</f>
        <v>0</v>
      </c>
      <c r="R405" s="55">
        <f>'Upload Sheet Pull'!T408</f>
        <v>0</v>
      </c>
      <c r="S405" s="55">
        <f>'Upload Sheet Pull'!U408</f>
        <v>0</v>
      </c>
      <c r="T405" s="55">
        <f t="shared" si="7"/>
        <v>0</v>
      </c>
    </row>
    <row r="406" spans="1:20" x14ac:dyDescent="0.2">
      <c r="A406" s="46" t="str">
        <f>'Upload Sheet Pull'!A409</f>
        <v>Budget</v>
      </c>
      <c r="B406" s="46" t="str">
        <f>'Upload Sheet Pull'!B409</f>
        <v>7068-000000</v>
      </c>
      <c r="C406" s="46">
        <f>'Upload Sheet Pull'!C409</f>
        <v>959</v>
      </c>
      <c r="D406" s="46" t="str">
        <f>'Upload Sheet Pull'!D409</f>
        <v>035</v>
      </c>
      <c r="F406" s="46" t="str">
        <f>IF('Upload Sheet Pull'!E409="","",'Upload Sheet Pull'!E409)</f>
        <v/>
      </c>
      <c r="H406" s="55">
        <f>'Upload Sheet Pull'!J409</f>
        <v>0</v>
      </c>
      <c r="I406" s="55">
        <f>'Upload Sheet Pull'!K409</f>
        <v>0</v>
      </c>
      <c r="J406" s="55">
        <f>'Upload Sheet Pull'!L409</f>
        <v>0</v>
      </c>
      <c r="K406" s="55">
        <f>'Upload Sheet Pull'!M409</f>
        <v>0</v>
      </c>
      <c r="L406" s="55">
        <f>'Upload Sheet Pull'!N409</f>
        <v>0</v>
      </c>
      <c r="M406" s="55">
        <f>'Upload Sheet Pull'!O409</f>
        <v>0</v>
      </c>
      <c r="N406" s="55">
        <f>'Upload Sheet Pull'!P409</f>
        <v>0</v>
      </c>
      <c r="O406" s="55">
        <f>'Upload Sheet Pull'!Q409</f>
        <v>0</v>
      </c>
      <c r="P406" s="55">
        <f>'Upload Sheet Pull'!R409</f>
        <v>0</v>
      </c>
      <c r="Q406" s="55">
        <f>'Upload Sheet Pull'!S409</f>
        <v>0</v>
      </c>
      <c r="R406" s="55">
        <f>'Upload Sheet Pull'!T409</f>
        <v>0</v>
      </c>
      <c r="S406" s="55">
        <f>'Upload Sheet Pull'!U409</f>
        <v>0</v>
      </c>
      <c r="T406" s="55">
        <f t="shared" si="7"/>
        <v>0</v>
      </c>
    </row>
    <row r="407" spans="1:20" x14ac:dyDescent="0.2">
      <c r="A407" s="46" t="str">
        <f>'Upload Sheet Pull'!A410</f>
        <v>Budget</v>
      </c>
      <c r="B407" s="46" t="str">
        <f>'Upload Sheet Pull'!B410</f>
        <v>7060-000000</v>
      </c>
      <c r="C407" s="46">
        <f>'Upload Sheet Pull'!C410</f>
        <v>960</v>
      </c>
      <c r="D407" s="46" t="str">
        <f>'Upload Sheet Pull'!D410</f>
        <v>035</v>
      </c>
      <c r="F407" s="46" t="str">
        <f>IF('Upload Sheet Pull'!E410="","",'Upload Sheet Pull'!E410)</f>
        <v/>
      </c>
      <c r="H407" s="55">
        <f>'Upload Sheet Pull'!J410</f>
        <v>0</v>
      </c>
      <c r="I407" s="55">
        <f>'Upload Sheet Pull'!K410</f>
        <v>0</v>
      </c>
      <c r="J407" s="55">
        <f>'Upload Sheet Pull'!L410</f>
        <v>0</v>
      </c>
      <c r="K407" s="55">
        <f>'Upload Sheet Pull'!M410</f>
        <v>0</v>
      </c>
      <c r="L407" s="55">
        <f>'Upload Sheet Pull'!N410</f>
        <v>0</v>
      </c>
      <c r="M407" s="55">
        <f>'Upload Sheet Pull'!O410</f>
        <v>0</v>
      </c>
      <c r="N407" s="55">
        <f>'Upload Sheet Pull'!P410</f>
        <v>0</v>
      </c>
      <c r="O407" s="55">
        <f>'Upload Sheet Pull'!Q410</f>
        <v>0</v>
      </c>
      <c r="P407" s="55">
        <f>'Upload Sheet Pull'!R410</f>
        <v>0</v>
      </c>
      <c r="Q407" s="55">
        <f>'Upload Sheet Pull'!S410</f>
        <v>0</v>
      </c>
      <c r="R407" s="55">
        <f>'Upload Sheet Pull'!T410</f>
        <v>0</v>
      </c>
      <c r="S407" s="55">
        <f>'Upload Sheet Pull'!U410</f>
        <v>0</v>
      </c>
      <c r="T407" s="55">
        <f t="shared" si="7"/>
        <v>0</v>
      </c>
    </row>
    <row r="408" spans="1:20" x14ac:dyDescent="0.2">
      <c r="A408" s="46" t="str">
        <f>'Upload Sheet Pull'!A411</f>
        <v>Budget</v>
      </c>
      <c r="B408" s="46" t="str">
        <f>'Upload Sheet Pull'!B411</f>
        <v>7062-000000</v>
      </c>
      <c r="C408" s="46">
        <f>'Upload Sheet Pull'!C411</f>
        <v>960</v>
      </c>
      <c r="D408" s="46" t="str">
        <f>'Upload Sheet Pull'!D411</f>
        <v>035</v>
      </c>
      <c r="F408" s="46" t="str">
        <f>IF('Upload Sheet Pull'!E411="","",'Upload Sheet Pull'!E411)</f>
        <v/>
      </c>
      <c r="H408" s="55">
        <f>'Upload Sheet Pull'!J411</f>
        <v>0</v>
      </c>
      <c r="I408" s="55">
        <f>'Upload Sheet Pull'!K411</f>
        <v>0</v>
      </c>
      <c r="J408" s="55">
        <f>'Upload Sheet Pull'!L411</f>
        <v>0</v>
      </c>
      <c r="K408" s="55">
        <f>'Upload Sheet Pull'!M411</f>
        <v>0</v>
      </c>
      <c r="L408" s="55">
        <f>'Upload Sheet Pull'!N411</f>
        <v>0</v>
      </c>
      <c r="M408" s="55">
        <f>'Upload Sheet Pull'!O411</f>
        <v>0</v>
      </c>
      <c r="N408" s="55">
        <f>'Upload Sheet Pull'!P411</f>
        <v>0</v>
      </c>
      <c r="O408" s="55">
        <f>'Upload Sheet Pull'!Q411</f>
        <v>0</v>
      </c>
      <c r="P408" s="55">
        <f>'Upload Sheet Pull'!R411</f>
        <v>0</v>
      </c>
      <c r="Q408" s="55">
        <f>'Upload Sheet Pull'!S411</f>
        <v>0</v>
      </c>
      <c r="R408" s="55">
        <f>'Upload Sheet Pull'!T411</f>
        <v>0</v>
      </c>
      <c r="S408" s="55">
        <f>'Upload Sheet Pull'!U411</f>
        <v>0</v>
      </c>
      <c r="T408" s="55">
        <f t="shared" si="7"/>
        <v>0</v>
      </c>
    </row>
    <row r="409" spans="1:20" x14ac:dyDescent="0.2">
      <c r="A409" s="46" t="str">
        <f>'Upload Sheet Pull'!A412</f>
        <v>Budget</v>
      </c>
      <c r="B409" s="46" t="str">
        <f>'Upload Sheet Pull'!B412</f>
        <v>7064-000000</v>
      </c>
      <c r="C409" s="46">
        <f>'Upload Sheet Pull'!C412</f>
        <v>960</v>
      </c>
      <c r="D409" s="46" t="str">
        <f>'Upload Sheet Pull'!D412</f>
        <v>035</v>
      </c>
      <c r="F409" s="46" t="str">
        <f>IF('Upload Sheet Pull'!E412="","",'Upload Sheet Pull'!E412)</f>
        <v/>
      </c>
      <c r="H409" s="55">
        <f>'Upload Sheet Pull'!J412</f>
        <v>0</v>
      </c>
      <c r="I409" s="55">
        <f>'Upload Sheet Pull'!K412</f>
        <v>0</v>
      </c>
      <c r="J409" s="55">
        <f>'Upload Sheet Pull'!L412</f>
        <v>0</v>
      </c>
      <c r="K409" s="55">
        <f>'Upload Sheet Pull'!M412</f>
        <v>0</v>
      </c>
      <c r="L409" s="55">
        <f>'Upload Sheet Pull'!N412</f>
        <v>0</v>
      </c>
      <c r="M409" s="55">
        <f>'Upload Sheet Pull'!O412</f>
        <v>0</v>
      </c>
      <c r="N409" s="55">
        <f>'Upload Sheet Pull'!P412</f>
        <v>0</v>
      </c>
      <c r="O409" s="55">
        <f>'Upload Sheet Pull'!Q412</f>
        <v>0</v>
      </c>
      <c r="P409" s="55">
        <f>'Upload Sheet Pull'!R412</f>
        <v>0</v>
      </c>
      <c r="Q409" s="55">
        <f>'Upload Sheet Pull'!S412</f>
        <v>0</v>
      </c>
      <c r="R409" s="55">
        <f>'Upload Sheet Pull'!T412</f>
        <v>0</v>
      </c>
      <c r="S409" s="55">
        <f>'Upload Sheet Pull'!U412</f>
        <v>0</v>
      </c>
      <c r="T409" s="55">
        <f t="shared" si="7"/>
        <v>0</v>
      </c>
    </row>
    <row r="410" spans="1:20" x14ac:dyDescent="0.2">
      <c r="A410" s="46" t="str">
        <f>'Upload Sheet Pull'!A413</f>
        <v>Budget</v>
      </c>
      <c r="B410" s="46" t="str">
        <f>'Upload Sheet Pull'!B413</f>
        <v>7066-000000</v>
      </c>
      <c r="C410" s="46">
        <f>'Upload Sheet Pull'!C413</f>
        <v>960</v>
      </c>
      <c r="D410" s="46" t="str">
        <f>'Upload Sheet Pull'!D413</f>
        <v>035</v>
      </c>
      <c r="F410" s="46" t="str">
        <f>IF('Upload Sheet Pull'!E413="","",'Upload Sheet Pull'!E413)</f>
        <v/>
      </c>
      <c r="H410" s="55">
        <f>'Upload Sheet Pull'!J413</f>
        <v>0</v>
      </c>
      <c r="I410" s="55">
        <f>'Upload Sheet Pull'!K413</f>
        <v>0</v>
      </c>
      <c r="J410" s="55">
        <f>'Upload Sheet Pull'!L413</f>
        <v>0</v>
      </c>
      <c r="K410" s="55">
        <f>'Upload Sheet Pull'!M413</f>
        <v>0</v>
      </c>
      <c r="L410" s="55">
        <f>'Upload Sheet Pull'!N413</f>
        <v>0</v>
      </c>
      <c r="M410" s="55">
        <f>'Upload Sheet Pull'!O413</f>
        <v>0</v>
      </c>
      <c r="N410" s="55">
        <f>'Upload Sheet Pull'!P413</f>
        <v>0</v>
      </c>
      <c r="O410" s="55">
        <f>'Upload Sheet Pull'!Q413</f>
        <v>0</v>
      </c>
      <c r="P410" s="55">
        <f>'Upload Sheet Pull'!R413</f>
        <v>0</v>
      </c>
      <c r="Q410" s="55">
        <f>'Upload Sheet Pull'!S413</f>
        <v>0</v>
      </c>
      <c r="R410" s="55">
        <f>'Upload Sheet Pull'!T413</f>
        <v>0</v>
      </c>
      <c r="S410" s="55">
        <f>'Upload Sheet Pull'!U413</f>
        <v>0</v>
      </c>
      <c r="T410" s="55">
        <f t="shared" si="7"/>
        <v>0</v>
      </c>
    </row>
    <row r="411" spans="1:20" x14ac:dyDescent="0.2">
      <c r="A411" s="46" t="str">
        <f>'Upload Sheet Pull'!A414</f>
        <v>Budget</v>
      </c>
      <c r="B411" s="46" t="str">
        <f>'Upload Sheet Pull'!B414</f>
        <v>7068-000000</v>
      </c>
      <c r="C411" s="46">
        <f>'Upload Sheet Pull'!C414</f>
        <v>960</v>
      </c>
      <c r="D411" s="46" t="str">
        <f>'Upload Sheet Pull'!D414</f>
        <v>035</v>
      </c>
      <c r="F411" s="46" t="str">
        <f>IF('Upload Sheet Pull'!E414="","",'Upload Sheet Pull'!E414)</f>
        <v/>
      </c>
      <c r="H411" s="55">
        <f>'Upload Sheet Pull'!J414</f>
        <v>0</v>
      </c>
      <c r="I411" s="55">
        <f>'Upload Sheet Pull'!K414</f>
        <v>0</v>
      </c>
      <c r="J411" s="55">
        <f>'Upload Sheet Pull'!L414</f>
        <v>0</v>
      </c>
      <c r="K411" s="55">
        <f>'Upload Sheet Pull'!M414</f>
        <v>0</v>
      </c>
      <c r="L411" s="55">
        <f>'Upload Sheet Pull'!N414</f>
        <v>0</v>
      </c>
      <c r="M411" s="55">
        <f>'Upload Sheet Pull'!O414</f>
        <v>0</v>
      </c>
      <c r="N411" s="55">
        <f>'Upload Sheet Pull'!P414</f>
        <v>0</v>
      </c>
      <c r="O411" s="55">
        <f>'Upload Sheet Pull'!Q414</f>
        <v>0</v>
      </c>
      <c r="P411" s="55">
        <f>'Upload Sheet Pull'!R414</f>
        <v>0</v>
      </c>
      <c r="Q411" s="55">
        <f>'Upload Sheet Pull'!S414</f>
        <v>0</v>
      </c>
      <c r="R411" s="55">
        <f>'Upload Sheet Pull'!T414</f>
        <v>0</v>
      </c>
      <c r="S411" s="55">
        <f>'Upload Sheet Pull'!U414</f>
        <v>0</v>
      </c>
      <c r="T411" s="55">
        <f t="shared" si="7"/>
        <v>0</v>
      </c>
    </row>
    <row r="412" spans="1:20" x14ac:dyDescent="0.2">
      <c r="A412" s="46" t="str">
        <f>'Upload Sheet Pull'!A415</f>
        <v>Budget</v>
      </c>
      <c r="B412" s="46" t="str">
        <f>'Upload Sheet Pull'!B415</f>
        <v>7072-000000</v>
      </c>
      <c r="C412" s="46">
        <f>'Upload Sheet Pull'!C415</f>
        <v>960</v>
      </c>
      <c r="D412" s="46" t="str">
        <f>'Upload Sheet Pull'!D415</f>
        <v>035</v>
      </c>
      <c r="F412" s="46" t="str">
        <f>IF('Upload Sheet Pull'!E415="","",'Upload Sheet Pull'!E415)</f>
        <v/>
      </c>
      <c r="H412" s="55">
        <f>'Upload Sheet Pull'!J415</f>
        <v>0</v>
      </c>
      <c r="I412" s="55">
        <f>'Upload Sheet Pull'!K415</f>
        <v>0</v>
      </c>
      <c r="J412" s="55">
        <f>'Upload Sheet Pull'!L415</f>
        <v>0</v>
      </c>
      <c r="K412" s="55">
        <f>'Upload Sheet Pull'!M415</f>
        <v>0</v>
      </c>
      <c r="L412" s="55">
        <f>'Upload Sheet Pull'!N415</f>
        <v>0</v>
      </c>
      <c r="M412" s="55">
        <f>'Upload Sheet Pull'!O415</f>
        <v>0</v>
      </c>
      <c r="N412" s="55">
        <f>'Upload Sheet Pull'!P415</f>
        <v>0</v>
      </c>
      <c r="O412" s="55">
        <f>'Upload Sheet Pull'!Q415</f>
        <v>0</v>
      </c>
      <c r="P412" s="55">
        <f>'Upload Sheet Pull'!R415</f>
        <v>0</v>
      </c>
      <c r="Q412" s="55">
        <f>'Upload Sheet Pull'!S415</f>
        <v>0</v>
      </c>
      <c r="R412" s="55">
        <f>'Upload Sheet Pull'!T415</f>
        <v>0</v>
      </c>
      <c r="S412" s="55">
        <f>'Upload Sheet Pull'!U415</f>
        <v>0</v>
      </c>
      <c r="T412" s="55">
        <f t="shared" si="7"/>
        <v>0</v>
      </c>
    </row>
    <row r="413" spans="1:20" x14ac:dyDescent="0.2">
      <c r="A413" s="46" t="str">
        <f>'Upload Sheet Pull'!A416</f>
        <v>Budget</v>
      </c>
      <c r="B413" s="46" t="str">
        <f>'Upload Sheet Pull'!B416</f>
        <v>7060-000000</v>
      </c>
      <c r="C413" s="46">
        <f>'Upload Sheet Pull'!C416</f>
        <v>961</v>
      </c>
      <c r="D413" s="46" t="str">
        <f>'Upload Sheet Pull'!D416</f>
        <v>035</v>
      </c>
      <c r="F413" s="46" t="str">
        <f>IF('Upload Sheet Pull'!E416="","",'Upload Sheet Pull'!E416)</f>
        <v/>
      </c>
      <c r="H413" s="55">
        <f>'Upload Sheet Pull'!J416</f>
        <v>0</v>
      </c>
      <c r="I413" s="55">
        <f>'Upload Sheet Pull'!K416</f>
        <v>0</v>
      </c>
      <c r="J413" s="55">
        <f>'Upload Sheet Pull'!L416</f>
        <v>0</v>
      </c>
      <c r="K413" s="55">
        <f>'Upload Sheet Pull'!M416</f>
        <v>0</v>
      </c>
      <c r="L413" s="55">
        <f>'Upload Sheet Pull'!N416</f>
        <v>0</v>
      </c>
      <c r="M413" s="55">
        <f>'Upload Sheet Pull'!O416</f>
        <v>0</v>
      </c>
      <c r="N413" s="55">
        <f>'Upload Sheet Pull'!P416</f>
        <v>0</v>
      </c>
      <c r="O413" s="55">
        <f>'Upload Sheet Pull'!Q416</f>
        <v>0</v>
      </c>
      <c r="P413" s="55">
        <f>'Upload Sheet Pull'!R416</f>
        <v>0</v>
      </c>
      <c r="Q413" s="55">
        <f>'Upload Sheet Pull'!S416</f>
        <v>0</v>
      </c>
      <c r="R413" s="55">
        <f>'Upload Sheet Pull'!T416</f>
        <v>0</v>
      </c>
      <c r="S413" s="55">
        <f>'Upload Sheet Pull'!U416</f>
        <v>0</v>
      </c>
      <c r="T413" s="55">
        <f t="shared" si="7"/>
        <v>0</v>
      </c>
    </row>
    <row r="414" spans="1:20" x14ac:dyDescent="0.2">
      <c r="A414" s="46" t="str">
        <f>'Upload Sheet Pull'!A417</f>
        <v>Budget</v>
      </c>
      <c r="B414" s="46" t="str">
        <f>'Upload Sheet Pull'!B417</f>
        <v>7062-000000</v>
      </c>
      <c r="C414" s="46">
        <f>'Upload Sheet Pull'!C417</f>
        <v>961</v>
      </c>
      <c r="D414" s="46" t="str">
        <f>'Upload Sheet Pull'!D417</f>
        <v>035</v>
      </c>
      <c r="F414" s="46" t="str">
        <f>IF('Upload Sheet Pull'!E417="","",'Upload Sheet Pull'!E417)</f>
        <v/>
      </c>
      <c r="H414" s="55">
        <f>'Upload Sheet Pull'!J417</f>
        <v>0</v>
      </c>
      <c r="I414" s="55">
        <f>'Upload Sheet Pull'!K417</f>
        <v>0</v>
      </c>
      <c r="J414" s="55">
        <f>'Upload Sheet Pull'!L417</f>
        <v>0</v>
      </c>
      <c r="K414" s="55">
        <f>'Upload Sheet Pull'!M417</f>
        <v>0</v>
      </c>
      <c r="L414" s="55">
        <f>'Upload Sheet Pull'!N417</f>
        <v>0</v>
      </c>
      <c r="M414" s="55">
        <f>'Upload Sheet Pull'!O417</f>
        <v>0</v>
      </c>
      <c r="N414" s="55">
        <f>'Upload Sheet Pull'!P417</f>
        <v>0</v>
      </c>
      <c r="O414" s="55">
        <f>'Upload Sheet Pull'!Q417</f>
        <v>0</v>
      </c>
      <c r="P414" s="55">
        <f>'Upload Sheet Pull'!R417</f>
        <v>0</v>
      </c>
      <c r="Q414" s="55">
        <f>'Upload Sheet Pull'!S417</f>
        <v>0</v>
      </c>
      <c r="R414" s="55">
        <f>'Upload Sheet Pull'!T417</f>
        <v>0</v>
      </c>
      <c r="S414" s="55">
        <f>'Upload Sheet Pull'!U417</f>
        <v>0</v>
      </c>
      <c r="T414" s="55">
        <f t="shared" si="7"/>
        <v>0</v>
      </c>
    </row>
    <row r="415" spans="1:20" x14ac:dyDescent="0.2">
      <c r="A415" s="46" t="str">
        <f>'Upload Sheet Pull'!A418</f>
        <v>Budget</v>
      </c>
      <c r="B415" s="46" t="str">
        <f>'Upload Sheet Pull'!B418</f>
        <v>7064-000000</v>
      </c>
      <c r="C415" s="46">
        <f>'Upload Sheet Pull'!C418</f>
        <v>961</v>
      </c>
      <c r="D415" s="46" t="str">
        <f>'Upload Sheet Pull'!D418</f>
        <v>035</v>
      </c>
      <c r="F415" s="46" t="str">
        <f>IF('Upload Sheet Pull'!E418="","",'Upload Sheet Pull'!E418)</f>
        <v/>
      </c>
      <c r="H415" s="55">
        <f>'Upload Sheet Pull'!J418</f>
        <v>0</v>
      </c>
      <c r="I415" s="55">
        <f>'Upload Sheet Pull'!K418</f>
        <v>0</v>
      </c>
      <c r="J415" s="55">
        <f>'Upload Sheet Pull'!L418</f>
        <v>0</v>
      </c>
      <c r="K415" s="55">
        <f>'Upload Sheet Pull'!M418</f>
        <v>0</v>
      </c>
      <c r="L415" s="55">
        <f>'Upload Sheet Pull'!N418</f>
        <v>0</v>
      </c>
      <c r="M415" s="55">
        <f>'Upload Sheet Pull'!O418</f>
        <v>0</v>
      </c>
      <c r="N415" s="55">
        <f>'Upload Sheet Pull'!P418</f>
        <v>0</v>
      </c>
      <c r="O415" s="55">
        <f>'Upload Sheet Pull'!Q418</f>
        <v>0</v>
      </c>
      <c r="P415" s="55">
        <f>'Upload Sheet Pull'!R418</f>
        <v>0</v>
      </c>
      <c r="Q415" s="55">
        <f>'Upload Sheet Pull'!S418</f>
        <v>0</v>
      </c>
      <c r="R415" s="55">
        <f>'Upload Sheet Pull'!T418</f>
        <v>0</v>
      </c>
      <c r="S415" s="55">
        <f>'Upload Sheet Pull'!U418</f>
        <v>0</v>
      </c>
      <c r="T415" s="55">
        <f t="shared" si="7"/>
        <v>0</v>
      </c>
    </row>
    <row r="416" spans="1:20" x14ac:dyDescent="0.2">
      <c r="A416" s="46" t="str">
        <f>'Upload Sheet Pull'!A419</f>
        <v>Budget</v>
      </c>
      <c r="B416" s="46" t="str">
        <f>'Upload Sheet Pull'!B419</f>
        <v>7066-000000</v>
      </c>
      <c r="C416" s="46">
        <f>'Upload Sheet Pull'!C419</f>
        <v>961</v>
      </c>
      <c r="D416" s="46" t="str">
        <f>'Upload Sheet Pull'!D419</f>
        <v>035</v>
      </c>
      <c r="F416" s="46" t="str">
        <f>IF('Upload Sheet Pull'!E419="","",'Upload Sheet Pull'!E419)</f>
        <v/>
      </c>
      <c r="H416" s="55">
        <f>'Upload Sheet Pull'!J419</f>
        <v>0</v>
      </c>
      <c r="I416" s="55">
        <f>'Upload Sheet Pull'!K419</f>
        <v>0</v>
      </c>
      <c r="J416" s="55">
        <f>'Upload Sheet Pull'!L419</f>
        <v>0</v>
      </c>
      <c r="K416" s="55">
        <f>'Upload Sheet Pull'!M419</f>
        <v>0</v>
      </c>
      <c r="L416" s="55">
        <f>'Upload Sheet Pull'!N419</f>
        <v>0</v>
      </c>
      <c r="M416" s="55">
        <f>'Upload Sheet Pull'!O419</f>
        <v>0</v>
      </c>
      <c r="N416" s="55">
        <f>'Upload Sheet Pull'!P419</f>
        <v>0</v>
      </c>
      <c r="O416" s="55">
        <f>'Upload Sheet Pull'!Q419</f>
        <v>0</v>
      </c>
      <c r="P416" s="55">
        <f>'Upload Sheet Pull'!R419</f>
        <v>0</v>
      </c>
      <c r="Q416" s="55">
        <f>'Upload Sheet Pull'!S419</f>
        <v>0</v>
      </c>
      <c r="R416" s="55">
        <f>'Upload Sheet Pull'!T419</f>
        <v>0</v>
      </c>
      <c r="S416" s="55">
        <f>'Upload Sheet Pull'!U419</f>
        <v>0</v>
      </c>
      <c r="T416" s="55">
        <f t="shared" si="7"/>
        <v>0</v>
      </c>
    </row>
    <row r="417" spans="1:20" x14ac:dyDescent="0.2">
      <c r="A417" s="46" t="str">
        <f>'Upload Sheet Pull'!A420</f>
        <v>Budget</v>
      </c>
      <c r="B417" s="46" t="str">
        <f>'Upload Sheet Pull'!B420</f>
        <v>7068-000000</v>
      </c>
      <c r="C417" s="46">
        <f>'Upload Sheet Pull'!C420</f>
        <v>961</v>
      </c>
      <c r="D417" s="46" t="str">
        <f>'Upload Sheet Pull'!D420</f>
        <v>035</v>
      </c>
      <c r="F417" s="46" t="str">
        <f>IF('Upload Sheet Pull'!E420="","",'Upload Sheet Pull'!E420)</f>
        <v/>
      </c>
      <c r="H417" s="55">
        <f>'Upload Sheet Pull'!J420</f>
        <v>0</v>
      </c>
      <c r="I417" s="55">
        <f>'Upload Sheet Pull'!K420</f>
        <v>0</v>
      </c>
      <c r="J417" s="55">
        <f>'Upload Sheet Pull'!L420</f>
        <v>0</v>
      </c>
      <c r="K417" s="55">
        <f>'Upload Sheet Pull'!M420</f>
        <v>0</v>
      </c>
      <c r="L417" s="55">
        <f>'Upload Sheet Pull'!N420</f>
        <v>0</v>
      </c>
      <c r="M417" s="55">
        <f>'Upload Sheet Pull'!O420</f>
        <v>0</v>
      </c>
      <c r="N417" s="55">
        <f>'Upload Sheet Pull'!P420</f>
        <v>0</v>
      </c>
      <c r="O417" s="55">
        <f>'Upload Sheet Pull'!Q420</f>
        <v>0</v>
      </c>
      <c r="P417" s="55">
        <f>'Upload Sheet Pull'!R420</f>
        <v>0</v>
      </c>
      <c r="Q417" s="55">
        <f>'Upload Sheet Pull'!S420</f>
        <v>0</v>
      </c>
      <c r="R417" s="55">
        <f>'Upload Sheet Pull'!T420</f>
        <v>0</v>
      </c>
      <c r="S417" s="55">
        <f>'Upload Sheet Pull'!U420</f>
        <v>0</v>
      </c>
      <c r="T417" s="55">
        <f t="shared" si="7"/>
        <v>0</v>
      </c>
    </row>
    <row r="418" spans="1:20" x14ac:dyDescent="0.2">
      <c r="A418" s="46" t="str">
        <f>'Upload Sheet Pull'!A421</f>
        <v>Budget</v>
      </c>
      <c r="B418" s="46" t="str">
        <f>'Upload Sheet Pull'!B421</f>
        <v>7072-000000</v>
      </c>
      <c r="C418" s="46">
        <f>'Upload Sheet Pull'!C421</f>
        <v>961</v>
      </c>
      <c r="D418" s="46" t="str">
        <f>'Upload Sheet Pull'!D421</f>
        <v>035</v>
      </c>
      <c r="F418" s="46" t="str">
        <f>IF('Upload Sheet Pull'!E421="","",'Upload Sheet Pull'!E421)</f>
        <v/>
      </c>
      <c r="H418" s="55">
        <f>'Upload Sheet Pull'!J421</f>
        <v>0</v>
      </c>
      <c r="I418" s="55">
        <f>'Upload Sheet Pull'!K421</f>
        <v>0</v>
      </c>
      <c r="J418" s="55">
        <f>'Upload Sheet Pull'!L421</f>
        <v>0</v>
      </c>
      <c r="K418" s="55">
        <f>'Upload Sheet Pull'!M421</f>
        <v>0</v>
      </c>
      <c r="L418" s="55">
        <f>'Upload Sheet Pull'!N421</f>
        <v>0</v>
      </c>
      <c r="M418" s="55">
        <f>'Upload Sheet Pull'!O421</f>
        <v>0</v>
      </c>
      <c r="N418" s="55">
        <f>'Upload Sheet Pull'!P421</f>
        <v>0</v>
      </c>
      <c r="O418" s="55">
        <f>'Upload Sheet Pull'!Q421</f>
        <v>0</v>
      </c>
      <c r="P418" s="55">
        <f>'Upload Sheet Pull'!R421</f>
        <v>0</v>
      </c>
      <c r="Q418" s="55">
        <f>'Upload Sheet Pull'!S421</f>
        <v>0</v>
      </c>
      <c r="R418" s="55">
        <f>'Upload Sheet Pull'!T421</f>
        <v>0</v>
      </c>
      <c r="S418" s="55">
        <f>'Upload Sheet Pull'!U421</f>
        <v>0</v>
      </c>
      <c r="T418" s="55">
        <f t="shared" si="7"/>
        <v>0</v>
      </c>
    </row>
    <row r="419" spans="1:20" x14ac:dyDescent="0.2">
      <c r="A419" s="46" t="str">
        <f>'Upload Sheet Pull'!A422</f>
        <v>Budget</v>
      </c>
      <c r="B419" s="46" t="str">
        <f>'Upload Sheet Pull'!B422</f>
        <v>7060-000000</v>
      </c>
      <c r="C419" s="46">
        <f>'Upload Sheet Pull'!C422</f>
        <v>962</v>
      </c>
      <c r="D419" s="46" t="str">
        <f>'Upload Sheet Pull'!D422</f>
        <v>035</v>
      </c>
      <c r="F419" s="46" t="str">
        <f>IF('Upload Sheet Pull'!E422="","",'Upload Sheet Pull'!E422)</f>
        <v/>
      </c>
      <c r="H419" s="55">
        <f>'Upload Sheet Pull'!J422</f>
        <v>0</v>
      </c>
      <c r="I419" s="55">
        <f>'Upload Sheet Pull'!K422</f>
        <v>0</v>
      </c>
      <c r="J419" s="55">
        <f>'Upload Sheet Pull'!L422</f>
        <v>0</v>
      </c>
      <c r="K419" s="55">
        <f>'Upload Sheet Pull'!M422</f>
        <v>0</v>
      </c>
      <c r="L419" s="55">
        <f>'Upload Sheet Pull'!N422</f>
        <v>0</v>
      </c>
      <c r="M419" s="55">
        <f>'Upload Sheet Pull'!O422</f>
        <v>0</v>
      </c>
      <c r="N419" s="55">
        <f>'Upload Sheet Pull'!P422</f>
        <v>0</v>
      </c>
      <c r="O419" s="55">
        <f>'Upload Sheet Pull'!Q422</f>
        <v>0</v>
      </c>
      <c r="P419" s="55">
        <f>'Upload Sheet Pull'!R422</f>
        <v>0</v>
      </c>
      <c r="Q419" s="55">
        <f>'Upload Sheet Pull'!S422</f>
        <v>0</v>
      </c>
      <c r="R419" s="55">
        <f>'Upload Sheet Pull'!T422</f>
        <v>0</v>
      </c>
      <c r="S419" s="55">
        <f>'Upload Sheet Pull'!U422</f>
        <v>0</v>
      </c>
      <c r="T419" s="55">
        <f t="shared" si="7"/>
        <v>0</v>
      </c>
    </row>
    <row r="420" spans="1:20" x14ac:dyDescent="0.2">
      <c r="A420" s="46" t="str">
        <f>'Upload Sheet Pull'!A423</f>
        <v>Budget</v>
      </c>
      <c r="B420" s="46" t="str">
        <f>'Upload Sheet Pull'!B423</f>
        <v>7062-000000</v>
      </c>
      <c r="C420" s="46">
        <f>'Upload Sheet Pull'!C423</f>
        <v>962</v>
      </c>
      <c r="D420" s="46" t="str">
        <f>'Upload Sheet Pull'!D423</f>
        <v>035</v>
      </c>
      <c r="F420" s="46" t="str">
        <f>IF('Upload Sheet Pull'!E423="","",'Upload Sheet Pull'!E423)</f>
        <v/>
      </c>
      <c r="H420" s="55">
        <f>'Upload Sheet Pull'!J423</f>
        <v>0</v>
      </c>
      <c r="I420" s="55">
        <f>'Upload Sheet Pull'!K423</f>
        <v>0</v>
      </c>
      <c r="J420" s="55">
        <f>'Upload Sheet Pull'!L423</f>
        <v>0</v>
      </c>
      <c r="K420" s="55">
        <f>'Upload Sheet Pull'!M423</f>
        <v>0</v>
      </c>
      <c r="L420" s="55">
        <f>'Upload Sheet Pull'!N423</f>
        <v>0</v>
      </c>
      <c r="M420" s="55">
        <f>'Upload Sheet Pull'!O423</f>
        <v>0</v>
      </c>
      <c r="N420" s="55">
        <f>'Upload Sheet Pull'!P423</f>
        <v>0</v>
      </c>
      <c r="O420" s="55">
        <f>'Upload Sheet Pull'!Q423</f>
        <v>0</v>
      </c>
      <c r="P420" s="55">
        <f>'Upload Sheet Pull'!R423</f>
        <v>0</v>
      </c>
      <c r="Q420" s="55">
        <f>'Upload Sheet Pull'!S423</f>
        <v>0</v>
      </c>
      <c r="R420" s="55">
        <f>'Upload Sheet Pull'!T423</f>
        <v>0</v>
      </c>
      <c r="S420" s="55">
        <f>'Upload Sheet Pull'!U423</f>
        <v>0</v>
      </c>
      <c r="T420" s="55">
        <f t="shared" si="7"/>
        <v>0</v>
      </c>
    </row>
    <row r="421" spans="1:20" x14ac:dyDescent="0.2">
      <c r="A421" s="46" t="str">
        <f>'Upload Sheet Pull'!A424</f>
        <v>Budget</v>
      </c>
      <c r="B421" s="46" t="str">
        <f>'Upload Sheet Pull'!B424</f>
        <v>7064-000000</v>
      </c>
      <c r="C421" s="46">
        <f>'Upload Sheet Pull'!C424</f>
        <v>962</v>
      </c>
      <c r="D421" s="46" t="str">
        <f>'Upload Sheet Pull'!D424</f>
        <v>035</v>
      </c>
      <c r="F421" s="46" t="str">
        <f>IF('Upload Sheet Pull'!E424="","",'Upload Sheet Pull'!E424)</f>
        <v/>
      </c>
      <c r="H421" s="55">
        <f>'Upload Sheet Pull'!J424</f>
        <v>0</v>
      </c>
      <c r="I421" s="55">
        <f>'Upload Sheet Pull'!K424</f>
        <v>0</v>
      </c>
      <c r="J421" s="55">
        <f>'Upload Sheet Pull'!L424</f>
        <v>0</v>
      </c>
      <c r="K421" s="55">
        <f>'Upload Sheet Pull'!M424</f>
        <v>0</v>
      </c>
      <c r="L421" s="55">
        <f>'Upload Sheet Pull'!N424</f>
        <v>0</v>
      </c>
      <c r="M421" s="55">
        <f>'Upload Sheet Pull'!O424</f>
        <v>0</v>
      </c>
      <c r="N421" s="55">
        <f>'Upload Sheet Pull'!P424</f>
        <v>0</v>
      </c>
      <c r="O421" s="55">
        <f>'Upload Sheet Pull'!Q424</f>
        <v>0</v>
      </c>
      <c r="P421" s="55">
        <f>'Upload Sheet Pull'!R424</f>
        <v>0</v>
      </c>
      <c r="Q421" s="55">
        <f>'Upload Sheet Pull'!S424</f>
        <v>0</v>
      </c>
      <c r="R421" s="55">
        <f>'Upload Sheet Pull'!T424</f>
        <v>0</v>
      </c>
      <c r="S421" s="55">
        <f>'Upload Sheet Pull'!U424</f>
        <v>0</v>
      </c>
      <c r="T421" s="55">
        <f t="shared" si="7"/>
        <v>0</v>
      </c>
    </row>
    <row r="422" spans="1:20" x14ac:dyDescent="0.2">
      <c r="A422" s="46" t="str">
        <f>'Upload Sheet Pull'!A425</f>
        <v>Budget</v>
      </c>
      <c r="B422" s="46" t="str">
        <f>'Upload Sheet Pull'!B425</f>
        <v>7066-000000</v>
      </c>
      <c r="C422" s="46">
        <f>'Upload Sheet Pull'!C425</f>
        <v>962</v>
      </c>
      <c r="D422" s="46" t="str">
        <f>'Upload Sheet Pull'!D425</f>
        <v>035</v>
      </c>
      <c r="F422" s="46" t="str">
        <f>IF('Upload Sheet Pull'!E425="","",'Upload Sheet Pull'!E425)</f>
        <v/>
      </c>
      <c r="H422" s="55">
        <f>'Upload Sheet Pull'!J425</f>
        <v>0</v>
      </c>
      <c r="I422" s="55">
        <f>'Upload Sheet Pull'!K425</f>
        <v>0</v>
      </c>
      <c r="J422" s="55">
        <f>'Upload Sheet Pull'!L425</f>
        <v>0</v>
      </c>
      <c r="K422" s="55">
        <f>'Upload Sheet Pull'!M425</f>
        <v>0</v>
      </c>
      <c r="L422" s="55">
        <f>'Upload Sheet Pull'!N425</f>
        <v>0</v>
      </c>
      <c r="M422" s="55">
        <f>'Upload Sheet Pull'!O425</f>
        <v>0</v>
      </c>
      <c r="N422" s="55">
        <f>'Upload Sheet Pull'!P425</f>
        <v>0</v>
      </c>
      <c r="O422" s="55">
        <f>'Upload Sheet Pull'!Q425</f>
        <v>0</v>
      </c>
      <c r="P422" s="55">
        <f>'Upload Sheet Pull'!R425</f>
        <v>0</v>
      </c>
      <c r="Q422" s="55">
        <f>'Upload Sheet Pull'!S425</f>
        <v>0</v>
      </c>
      <c r="R422" s="55">
        <f>'Upload Sheet Pull'!T425</f>
        <v>0</v>
      </c>
      <c r="S422" s="55">
        <f>'Upload Sheet Pull'!U425</f>
        <v>0</v>
      </c>
      <c r="T422" s="55">
        <f t="shared" si="7"/>
        <v>0</v>
      </c>
    </row>
    <row r="423" spans="1:20" x14ac:dyDescent="0.2">
      <c r="A423" s="46" t="str">
        <f>'Upload Sheet Pull'!A426</f>
        <v>Budget</v>
      </c>
      <c r="B423" s="46" t="str">
        <f>'Upload Sheet Pull'!B426</f>
        <v>7068-000000</v>
      </c>
      <c r="C423" s="46">
        <f>'Upload Sheet Pull'!C426</f>
        <v>962</v>
      </c>
      <c r="D423" s="46" t="str">
        <f>'Upload Sheet Pull'!D426</f>
        <v>035</v>
      </c>
      <c r="F423" s="46" t="str">
        <f>IF('Upload Sheet Pull'!E426="","",'Upload Sheet Pull'!E426)</f>
        <v/>
      </c>
      <c r="H423" s="55">
        <f>'Upload Sheet Pull'!J426</f>
        <v>0</v>
      </c>
      <c r="I423" s="55">
        <f>'Upload Sheet Pull'!K426</f>
        <v>0</v>
      </c>
      <c r="J423" s="55">
        <f>'Upload Sheet Pull'!L426</f>
        <v>0</v>
      </c>
      <c r="K423" s="55">
        <f>'Upload Sheet Pull'!M426</f>
        <v>0</v>
      </c>
      <c r="L423" s="55">
        <f>'Upload Sheet Pull'!N426</f>
        <v>0</v>
      </c>
      <c r="M423" s="55">
        <f>'Upload Sheet Pull'!O426</f>
        <v>0</v>
      </c>
      <c r="N423" s="55">
        <f>'Upload Sheet Pull'!P426</f>
        <v>0</v>
      </c>
      <c r="O423" s="55">
        <f>'Upload Sheet Pull'!Q426</f>
        <v>0</v>
      </c>
      <c r="P423" s="55">
        <f>'Upload Sheet Pull'!R426</f>
        <v>0</v>
      </c>
      <c r="Q423" s="55">
        <f>'Upload Sheet Pull'!S426</f>
        <v>0</v>
      </c>
      <c r="R423" s="55">
        <f>'Upload Sheet Pull'!T426</f>
        <v>0</v>
      </c>
      <c r="S423" s="55">
        <f>'Upload Sheet Pull'!U426</f>
        <v>0</v>
      </c>
      <c r="T423" s="55">
        <f t="shared" si="7"/>
        <v>0</v>
      </c>
    </row>
    <row r="424" spans="1:20" x14ac:dyDescent="0.2">
      <c r="A424" s="46" t="str">
        <f>'Upload Sheet Pull'!A427</f>
        <v>Budget</v>
      </c>
      <c r="B424" s="46" t="str">
        <f>'Upload Sheet Pull'!B427</f>
        <v>7072-000000</v>
      </c>
      <c r="C424" s="46">
        <f>'Upload Sheet Pull'!C427</f>
        <v>962</v>
      </c>
      <c r="D424" s="46" t="str">
        <f>'Upload Sheet Pull'!D427</f>
        <v>035</v>
      </c>
      <c r="F424" s="46" t="str">
        <f>IF('Upload Sheet Pull'!E427="","",'Upload Sheet Pull'!E427)</f>
        <v/>
      </c>
      <c r="H424" s="55">
        <f>'Upload Sheet Pull'!J427</f>
        <v>0</v>
      </c>
      <c r="I424" s="55">
        <f>'Upload Sheet Pull'!K427</f>
        <v>0</v>
      </c>
      <c r="J424" s="55">
        <f>'Upload Sheet Pull'!L427</f>
        <v>0</v>
      </c>
      <c r="K424" s="55">
        <f>'Upload Sheet Pull'!M427</f>
        <v>0</v>
      </c>
      <c r="L424" s="55">
        <f>'Upload Sheet Pull'!N427</f>
        <v>0</v>
      </c>
      <c r="M424" s="55">
        <f>'Upload Sheet Pull'!O427</f>
        <v>0</v>
      </c>
      <c r="N424" s="55">
        <f>'Upload Sheet Pull'!P427</f>
        <v>0</v>
      </c>
      <c r="O424" s="55">
        <f>'Upload Sheet Pull'!Q427</f>
        <v>0</v>
      </c>
      <c r="P424" s="55">
        <f>'Upload Sheet Pull'!R427</f>
        <v>0</v>
      </c>
      <c r="Q424" s="55">
        <f>'Upload Sheet Pull'!S427</f>
        <v>0</v>
      </c>
      <c r="R424" s="55">
        <f>'Upload Sheet Pull'!T427</f>
        <v>0</v>
      </c>
      <c r="S424" s="55">
        <f>'Upload Sheet Pull'!U427</f>
        <v>0</v>
      </c>
      <c r="T424" s="55">
        <f t="shared" si="7"/>
        <v>0</v>
      </c>
    </row>
    <row r="425" spans="1:20" x14ac:dyDescent="0.2">
      <c r="A425" s="46" t="str">
        <f>'Upload Sheet Pull'!A428</f>
        <v>Budget</v>
      </c>
      <c r="B425" s="46" t="str">
        <f>'Upload Sheet Pull'!B428</f>
        <v>7060-000000</v>
      </c>
      <c r="C425" s="46">
        <f>'Upload Sheet Pull'!C428</f>
        <v>963</v>
      </c>
      <c r="D425" s="46" t="str">
        <f>'Upload Sheet Pull'!D428</f>
        <v>035</v>
      </c>
      <c r="F425" s="46" t="str">
        <f>IF('Upload Sheet Pull'!E428="","",'Upload Sheet Pull'!E428)</f>
        <v/>
      </c>
      <c r="H425" s="55">
        <f>'Upload Sheet Pull'!J428</f>
        <v>0</v>
      </c>
      <c r="I425" s="55">
        <f>'Upload Sheet Pull'!K428</f>
        <v>0</v>
      </c>
      <c r="J425" s="55">
        <f>'Upload Sheet Pull'!L428</f>
        <v>0</v>
      </c>
      <c r="K425" s="55">
        <f>'Upload Sheet Pull'!M428</f>
        <v>0</v>
      </c>
      <c r="L425" s="55">
        <f>'Upload Sheet Pull'!N428</f>
        <v>0</v>
      </c>
      <c r="M425" s="55">
        <f>'Upload Sheet Pull'!O428</f>
        <v>0</v>
      </c>
      <c r="N425" s="55">
        <f>'Upload Sheet Pull'!P428</f>
        <v>0</v>
      </c>
      <c r="O425" s="55">
        <f>'Upload Sheet Pull'!Q428</f>
        <v>0</v>
      </c>
      <c r="P425" s="55">
        <f>'Upload Sheet Pull'!R428</f>
        <v>0</v>
      </c>
      <c r="Q425" s="55">
        <f>'Upload Sheet Pull'!S428</f>
        <v>0</v>
      </c>
      <c r="R425" s="55">
        <f>'Upload Sheet Pull'!T428</f>
        <v>0</v>
      </c>
      <c r="S425" s="55">
        <f>'Upload Sheet Pull'!U428</f>
        <v>0</v>
      </c>
      <c r="T425" s="55">
        <f t="shared" si="7"/>
        <v>0</v>
      </c>
    </row>
    <row r="426" spans="1:20" x14ac:dyDescent="0.2">
      <c r="A426" s="46" t="str">
        <f>'Upload Sheet Pull'!A429</f>
        <v>Budget</v>
      </c>
      <c r="B426" s="46" t="str">
        <f>'Upload Sheet Pull'!B429</f>
        <v>7062-000000</v>
      </c>
      <c r="C426" s="46">
        <f>'Upload Sheet Pull'!C429</f>
        <v>963</v>
      </c>
      <c r="D426" s="46" t="str">
        <f>'Upload Sheet Pull'!D429</f>
        <v>035</v>
      </c>
      <c r="F426" s="46" t="str">
        <f>IF('Upload Sheet Pull'!E429="","",'Upload Sheet Pull'!E429)</f>
        <v/>
      </c>
      <c r="H426" s="55">
        <f>'Upload Sheet Pull'!J429</f>
        <v>0</v>
      </c>
      <c r="I426" s="55">
        <f>'Upload Sheet Pull'!K429</f>
        <v>0</v>
      </c>
      <c r="J426" s="55">
        <f>'Upload Sheet Pull'!L429</f>
        <v>0</v>
      </c>
      <c r="K426" s="55">
        <f>'Upload Sheet Pull'!M429</f>
        <v>0</v>
      </c>
      <c r="L426" s="55">
        <f>'Upload Sheet Pull'!N429</f>
        <v>0</v>
      </c>
      <c r="M426" s="55">
        <f>'Upload Sheet Pull'!O429</f>
        <v>0</v>
      </c>
      <c r="N426" s="55">
        <f>'Upload Sheet Pull'!P429</f>
        <v>0</v>
      </c>
      <c r="O426" s="55">
        <f>'Upload Sheet Pull'!Q429</f>
        <v>0</v>
      </c>
      <c r="P426" s="55">
        <f>'Upload Sheet Pull'!R429</f>
        <v>0</v>
      </c>
      <c r="Q426" s="55">
        <f>'Upload Sheet Pull'!S429</f>
        <v>0</v>
      </c>
      <c r="R426" s="55">
        <f>'Upload Sheet Pull'!T429</f>
        <v>0</v>
      </c>
      <c r="S426" s="55">
        <f>'Upload Sheet Pull'!U429</f>
        <v>0</v>
      </c>
      <c r="T426" s="55">
        <f t="shared" si="7"/>
        <v>0</v>
      </c>
    </row>
    <row r="427" spans="1:20" x14ac:dyDescent="0.2">
      <c r="A427" s="46" t="str">
        <f>'Upload Sheet Pull'!A430</f>
        <v>Budget</v>
      </c>
      <c r="B427" s="46" t="str">
        <f>'Upload Sheet Pull'!B430</f>
        <v>7064-000000</v>
      </c>
      <c r="C427" s="46">
        <f>'Upload Sheet Pull'!C430</f>
        <v>963</v>
      </c>
      <c r="D427" s="46" t="str">
        <f>'Upload Sheet Pull'!D430</f>
        <v>035</v>
      </c>
      <c r="F427" s="46" t="str">
        <f>IF('Upload Sheet Pull'!E430="","",'Upload Sheet Pull'!E430)</f>
        <v/>
      </c>
      <c r="H427" s="55">
        <f>'Upload Sheet Pull'!J430</f>
        <v>0</v>
      </c>
      <c r="I427" s="55">
        <f>'Upload Sheet Pull'!K430</f>
        <v>0</v>
      </c>
      <c r="J427" s="55">
        <f>'Upload Sheet Pull'!L430</f>
        <v>0</v>
      </c>
      <c r="K427" s="55">
        <f>'Upload Sheet Pull'!M430</f>
        <v>0</v>
      </c>
      <c r="L427" s="55">
        <f>'Upload Sheet Pull'!N430</f>
        <v>0</v>
      </c>
      <c r="M427" s="55">
        <f>'Upload Sheet Pull'!O430</f>
        <v>0</v>
      </c>
      <c r="N427" s="55">
        <f>'Upload Sheet Pull'!P430</f>
        <v>0</v>
      </c>
      <c r="O427" s="55">
        <f>'Upload Sheet Pull'!Q430</f>
        <v>0</v>
      </c>
      <c r="P427" s="55">
        <f>'Upload Sheet Pull'!R430</f>
        <v>0</v>
      </c>
      <c r="Q427" s="55">
        <f>'Upload Sheet Pull'!S430</f>
        <v>0</v>
      </c>
      <c r="R427" s="55">
        <f>'Upload Sheet Pull'!T430</f>
        <v>0</v>
      </c>
      <c r="S427" s="55">
        <f>'Upload Sheet Pull'!U430</f>
        <v>0</v>
      </c>
      <c r="T427" s="55">
        <f t="shared" si="7"/>
        <v>0</v>
      </c>
    </row>
    <row r="428" spans="1:20" x14ac:dyDescent="0.2">
      <c r="A428" s="46" t="str">
        <f>'Upload Sheet Pull'!A431</f>
        <v>Budget</v>
      </c>
      <c r="B428" s="46" t="str">
        <f>'Upload Sheet Pull'!B431</f>
        <v>7066-000000</v>
      </c>
      <c r="C428" s="46">
        <f>'Upload Sheet Pull'!C431</f>
        <v>963</v>
      </c>
      <c r="D428" s="46" t="str">
        <f>'Upload Sheet Pull'!D431</f>
        <v>035</v>
      </c>
      <c r="F428" s="46" t="str">
        <f>IF('Upload Sheet Pull'!E431="","",'Upload Sheet Pull'!E431)</f>
        <v/>
      </c>
      <c r="H428" s="55">
        <f>'Upload Sheet Pull'!J431</f>
        <v>0</v>
      </c>
      <c r="I428" s="55">
        <f>'Upload Sheet Pull'!K431</f>
        <v>0</v>
      </c>
      <c r="J428" s="55">
        <f>'Upload Sheet Pull'!L431</f>
        <v>0</v>
      </c>
      <c r="K428" s="55">
        <f>'Upload Sheet Pull'!M431</f>
        <v>0</v>
      </c>
      <c r="L428" s="55">
        <f>'Upload Sheet Pull'!N431</f>
        <v>0</v>
      </c>
      <c r="M428" s="55">
        <f>'Upload Sheet Pull'!O431</f>
        <v>0</v>
      </c>
      <c r="N428" s="55">
        <f>'Upload Sheet Pull'!P431</f>
        <v>0</v>
      </c>
      <c r="O428" s="55">
        <f>'Upload Sheet Pull'!Q431</f>
        <v>0</v>
      </c>
      <c r="P428" s="55">
        <f>'Upload Sheet Pull'!R431</f>
        <v>0</v>
      </c>
      <c r="Q428" s="55">
        <f>'Upload Sheet Pull'!S431</f>
        <v>0</v>
      </c>
      <c r="R428" s="55">
        <f>'Upload Sheet Pull'!T431</f>
        <v>0</v>
      </c>
      <c r="S428" s="55">
        <f>'Upload Sheet Pull'!U431</f>
        <v>0</v>
      </c>
      <c r="T428" s="55">
        <f t="shared" si="7"/>
        <v>0</v>
      </c>
    </row>
    <row r="429" spans="1:20" x14ac:dyDescent="0.2">
      <c r="A429" s="46" t="str">
        <f>'Upload Sheet Pull'!A432</f>
        <v>Budget</v>
      </c>
      <c r="B429" s="46" t="str">
        <f>'Upload Sheet Pull'!B432</f>
        <v>7068-000000</v>
      </c>
      <c r="C429" s="46">
        <f>'Upload Sheet Pull'!C432</f>
        <v>963</v>
      </c>
      <c r="D429" s="46" t="str">
        <f>'Upload Sheet Pull'!D432</f>
        <v>035</v>
      </c>
      <c r="F429" s="46" t="str">
        <f>IF('Upload Sheet Pull'!E432="","",'Upload Sheet Pull'!E432)</f>
        <v/>
      </c>
      <c r="H429" s="55">
        <f>'Upload Sheet Pull'!J432</f>
        <v>0</v>
      </c>
      <c r="I429" s="55">
        <f>'Upload Sheet Pull'!K432</f>
        <v>0</v>
      </c>
      <c r="J429" s="55">
        <f>'Upload Sheet Pull'!L432</f>
        <v>0</v>
      </c>
      <c r="K429" s="55">
        <f>'Upload Sheet Pull'!M432</f>
        <v>0</v>
      </c>
      <c r="L429" s="55">
        <f>'Upload Sheet Pull'!N432</f>
        <v>0</v>
      </c>
      <c r="M429" s="55">
        <f>'Upload Sheet Pull'!O432</f>
        <v>0</v>
      </c>
      <c r="N429" s="55">
        <f>'Upload Sheet Pull'!P432</f>
        <v>0</v>
      </c>
      <c r="O429" s="55">
        <f>'Upload Sheet Pull'!Q432</f>
        <v>0</v>
      </c>
      <c r="P429" s="55">
        <f>'Upload Sheet Pull'!R432</f>
        <v>0</v>
      </c>
      <c r="Q429" s="55">
        <f>'Upload Sheet Pull'!S432</f>
        <v>0</v>
      </c>
      <c r="R429" s="55">
        <f>'Upload Sheet Pull'!T432</f>
        <v>0</v>
      </c>
      <c r="S429" s="55">
        <f>'Upload Sheet Pull'!U432</f>
        <v>0</v>
      </c>
      <c r="T429" s="55">
        <f t="shared" si="7"/>
        <v>0</v>
      </c>
    </row>
    <row r="430" spans="1:20" x14ac:dyDescent="0.2">
      <c r="A430" s="46" t="str">
        <f>'Upload Sheet Pull'!A433</f>
        <v>Budget</v>
      </c>
      <c r="B430" s="46" t="str">
        <f>'Upload Sheet Pull'!B433</f>
        <v>7058-000000</v>
      </c>
      <c r="C430" s="46">
        <f>'Upload Sheet Pull'!C433</f>
        <v>970</v>
      </c>
      <c r="D430" s="46" t="str">
        <f>'Upload Sheet Pull'!D433</f>
        <v>035</v>
      </c>
      <c r="F430" s="46" t="str">
        <f>IF('Upload Sheet Pull'!E433="","",'Upload Sheet Pull'!E433)</f>
        <v/>
      </c>
      <c r="H430" s="55">
        <f>'Upload Sheet Pull'!J433</f>
        <v>0</v>
      </c>
      <c r="I430" s="55">
        <f>'Upload Sheet Pull'!K433</f>
        <v>0</v>
      </c>
      <c r="J430" s="55">
        <f>'Upload Sheet Pull'!L433</f>
        <v>0</v>
      </c>
      <c r="K430" s="55">
        <f>'Upload Sheet Pull'!M433</f>
        <v>0</v>
      </c>
      <c r="L430" s="55">
        <f>'Upload Sheet Pull'!N433</f>
        <v>0</v>
      </c>
      <c r="M430" s="55">
        <f>'Upload Sheet Pull'!O433</f>
        <v>0</v>
      </c>
      <c r="N430" s="55">
        <f>'Upload Sheet Pull'!P433</f>
        <v>650</v>
      </c>
      <c r="O430" s="55">
        <f>'Upload Sheet Pull'!Q433</f>
        <v>0</v>
      </c>
      <c r="P430" s="55">
        <f>'Upload Sheet Pull'!R433</f>
        <v>0</v>
      </c>
      <c r="Q430" s="55">
        <f>'Upload Sheet Pull'!S433</f>
        <v>0</v>
      </c>
      <c r="R430" s="55">
        <f>'Upload Sheet Pull'!T433</f>
        <v>0</v>
      </c>
      <c r="S430" s="55">
        <f>'Upload Sheet Pull'!U433</f>
        <v>0</v>
      </c>
      <c r="T430" s="55">
        <f t="shared" si="7"/>
        <v>650</v>
      </c>
    </row>
    <row r="431" spans="1:20" x14ac:dyDescent="0.2">
      <c r="A431" s="46" t="str">
        <f>'Upload Sheet Pull'!A434</f>
        <v>Budget</v>
      </c>
      <c r="B431" s="46" t="str">
        <f>'Upload Sheet Pull'!B434</f>
        <v>7058-000000</v>
      </c>
      <c r="C431" s="46">
        <f>'Upload Sheet Pull'!C434</f>
        <v>971</v>
      </c>
      <c r="D431" s="46" t="str">
        <f>'Upload Sheet Pull'!D434</f>
        <v>035</v>
      </c>
      <c r="F431" s="46" t="str">
        <f>IF('Upload Sheet Pull'!E434="","",'Upload Sheet Pull'!E434)</f>
        <v/>
      </c>
      <c r="H431" s="55">
        <f>'Upload Sheet Pull'!J434</f>
        <v>0</v>
      </c>
      <c r="I431" s="55">
        <f>'Upload Sheet Pull'!K434</f>
        <v>0</v>
      </c>
      <c r="J431" s="55">
        <f>'Upload Sheet Pull'!L434</f>
        <v>0</v>
      </c>
      <c r="K431" s="55">
        <f>'Upload Sheet Pull'!M434</f>
        <v>0</v>
      </c>
      <c r="L431" s="55">
        <f>'Upload Sheet Pull'!N434</f>
        <v>0</v>
      </c>
      <c r="M431" s="55">
        <f>'Upload Sheet Pull'!O434</f>
        <v>0</v>
      </c>
      <c r="N431" s="55">
        <f>'Upload Sheet Pull'!P434</f>
        <v>650</v>
      </c>
      <c r="O431" s="55">
        <f>'Upload Sheet Pull'!Q434</f>
        <v>0</v>
      </c>
      <c r="P431" s="55">
        <f>'Upload Sheet Pull'!R434</f>
        <v>0</v>
      </c>
      <c r="Q431" s="55">
        <f>'Upload Sheet Pull'!S434</f>
        <v>0</v>
      </c>
      <c r="R431" s="55">
        <f>'Upload Sheet Pull'!T434</f>
        <v>0</v>
      </c>
      <c r="S431" s="55">
        <f>'Upload Sheet Pull'!U434</f>
        <v>0</v>
      </c>
      <c r="T431" s="55">
        <f t="shared" si="7"/>
        <v>650</v>
      </c>
    </row>
    <row r="432" spans="1:20" x14ac:dyDescent="0.2">
      <c r="A432" s="46" t="str">
        <f>'Upload Sheet Pull'!A435</f>
        <v>Budget</v>
      </c>
      <c r="B432" s="46" t="str">
        <f>'Upload Sheet Pull'!B435</f>
        <v>7058-000000</v>
      </c>
      <c r="C432" s="46">
        <f>'Upload Sheet Pull'!C435</f>
        <v>972</v>
      </c>
      <c r="D432" s="46" t="str">
        <f>'Upload Sheet Pull'!D435</f>
        <v>035</v>
      </c>
      <c r="F432" s="46" t="str">
        <f>IF('Upload Sheet Pull'!E435="","",'Upload Sheet Pull'!E435)</f>
        <v/>
      </c>
      <c r="H432" s="55">
        <f>'Upload Sheet Pull'!J435</f>
        <v>0</v>
      </c>
      <c r="I432" s="55">
        <f>'Upload Sheet Pull'!K435</f>
        <v>0</v>
      </c>
      <c r="J432" s="55">
        <f>'Upload Sheet Pull'!L435</f>
        <v>0</v>
      </c>
      <c r="K432" s="55">
        <f>'Upload Sheet Pull'!M435</f>
        <v>0</v>
      </c>
      <c r="L432" s="55">
        <f>'Upload Sheet Pull'!N435</f>
        <v>0</v>
      </c>
      <c r="M432" s="55">
        <f>'Upload Sheet Pull'!O435</f>
        <v>0</v>
      </c>
      <c r="N432" s="55">
        <f>'Upload Sheet Pull'!P435</f>
        <v>650</v>
      </c>
      <c r="O432" s="55">
        <f>'Upload Sheet Pull'!Q435</f>
        <v>0</v>
      </c>
      <c r="P432" s="55">
        <f>'Upload Sheet Pull'!R435</f>
        <v>0</v>
      </c>
      <c r="Q432" s="55">
        <f>'Upload Sheet Pull'!S435</f>
        <v>0</v>
      </c>
      <c r="R432" s="55">
        <f>'Upload Sheet Pull'!T435</f>
        <v>0</v>
      </c>
      <c r="S432" s="55">
        <f>'Upload Sheet Pull'!U435</f>
        <v>0</v>
      </c>
      <c r="T432" s="55">
        <f t="shared" si="7"/>
        <v>650</v>
      </c>
    </row>
    <row r="433" spans="1:20" x14ac:dyDescent="0.2">
      <c r="A433" s="46" t="str">
        <f>'Upload Sheet Pull'!A436</f>
        <v>Budget</v>
      </c>
      <c r="B433" s="46" t="str">
        <f>'Upload Sheet Pull'!B436</f>
        <v>7058-000000</v>
      </c>
      <c r="C433" s="46">
        <f>'Upload Sheet Pull'!C436</f>
        <v>973</v>
      </c>
      <c r="D433" s="46" t="str">
        <f>'Upload Sheet Pull'!D436</f>
        <v>035</v>
      </c>
      <c r="F433" s="46" t="str">
        <f>IF('Upload Sheet Pull'!E436="","",'Upload Sheet Pull'!E436)</f>
        <v/>
      </c>
      <c r="H433" s="55">
        <f>'Upload Sheet Pull'!J436</f>
        <v>0</v>
      </c>
      <c r="I433" s="55">
        <f>'Upload Sheet Pull'!K436</f>
        <v>0</v>
      </c>
      <c r="J433" s="55">
        <f>'Upload Sheet Pull'!L436</f>
        <v>0</v>
      </c>
      <c r="K433" s="55">
        <f>'Upload Sheet Pull'!M436</f>
        <v>0</v>
      </c>
      <c r="L433" s="55">
        <f>'Upload Sheet Pull'!N436</f>
        <v>0</v>
      </c>
      <c r="M433" s="55">
        <f>'Upload Sheet Pull'!O436</f>
        <v>0</v>
      </c>
      <c r="N433" s="55">
        <f>'Upload Sheet Pull'!P436</f>
        <v>0</v>
      </c>
      <c r="O433" s="55">
        <f>'Upload Sheet Pull'!Q436</f>
        <v>0</v>
      </c>
      <c r="P433" s="55">
        <f>'Upload Sheet Pull'!R436</f>
        <v>0</v>
      </c>
      <c r="Q433" s="55">
        <f>'Upload Sheet Pull'!S436</f>
        <v>0</v>
      </c>
      <c r="R433" s="55">
        <f>'Upload Sheet Pull'!T436</f>
        <v>0</v>
      </c>
      <c r="S433" s="55">
        <f>'Upload Sheet Pull'!U436</f>
        <v>0</v>
      </c>
      <c r="T433" s="55">
        <f t="shared" si="7"/>
        <v>0</v>
      </c>
    </row>
    <row r="434" spans="1:20" x14ac:dyDescent="0.2">
      <c r="A434" s="46" t="str">
        <f>'Upload Sheet Pull'!A437</f>
        <v>Budget</v>
      </c>
      <c r="B434" s="46" t="str">
        <f>'Upload Sheet Pull'!B437</f>
        <v>7058-000000</v>
      </c>
      <c r="C434" s="46">
        <f>'Upload Sheet Pull'!C437</f>
        <v>974</v>
      </c>
      <c r="D434" s="46" t="str">
        <f>'Upload Sheet Pull'!D437</f>
        <v>035</v>
      </c>
      <c r="F434" s="46" t="str">
        <f>IF('Upload Sheet Pull'!E437="","",'Upload Sheet Pull'!E437)</f>
        <v/>
      </c>
      <c r="H434" s="55">
        <f>'Upload Sheet Pull'!J437</f>
        <v>0</v>
      </c>
      <c r="I434" s="55">
        <f>'Upload Sheet Pull'!K437</f>
        <v>0</v>
      </c>
      <c r="J434" s="55">
        <f>'Upload Sheet Pull'!L437</f>
        <v>0</v>
      </c>
      <c r="K434" s="55">
        <f>'Upload Sheet Pull'!M437</f>
        <v>0</v>
      </c>
      <c r="L434" s="55">
        <f>'Upload Sheet Pull'!N437</f>
        <v>0</v>
      </c>
      <c r="M434" s="55">
        <f>'Upload Sheet Pull'!O437</f>
        <v>0</v>
      </c>
      <c r="N434" s="55">
        <f>'Upload Sheet Pull'!P437</f>
        <v>0</v>
      </c>
      <c r="O434" s="55">
        <f>'Upload Sheet Pull'!Q437</f>
        <v>0</v>
      </c>
      <c r="P434" s="55">
        <f>'Upload Sheet Pull'!R437</f>
        <v>0</v>
      </c>
      <c r="Q434" s="55">
        <f>'Upload Sheet Pull'!S437</f>
        <v>0</v>
      </c>
      <c r="R434" s="55">
        <f>'Upload Sheet Pull'!T437</f>
        <v>0</v>
      </c>
      <c r="S434" s="55">
        <f>'Upload Sheet Pull'!U437</f>
        <v>0</v>
      </c>
      <c r="T434" s="55">
        <f t="shared" si="7"/>
        <v>0</v>
      </c>
    </row>
    <row r="435" spans="1:20" x14ac:dyDescent="0.2">
      <c r="A435" s="46" t="str">
        <f>'Upload Sheet Pull'!A438</f>
        <v>Budget</v>
      </c>
      <c r="B435" s="46" t="str">
        <f>'Upload Sheet Pull'!B438</f>
        <v>7058-000000</v>
      </c>
      <c r="C435" s="46">
        <f>'Upload Sheet Pull'!C438</f>
        <v>975</v>
      </c>
      <c r="D435" s="46" t="str">
        <f>'Upload Sheet Pull'!D438</f>
        <v>035</v>
      </c>
      <c r="F435" s="46" t="str">
        <f>IF('Upload Sheet Pull'!E438="","",'Upload Sheet Pull'!E438)</f>
        <v/>
      </c>
      <c r="H435" s="55">
        <f>'Upload Sheet Pull'!J438</f>
        <v>0</v>
      </c>
      <c r="I435" s="55">
        <f>'Upload Sheet Pull'!K438</f>
        <v>0</v>
      </c>
      <c r="J435" s="55">
        <f>'Upload Sheet Pull'!L438</f>
        <v>0</v>
      </c>
      <c r="K435" s="55">
        <f>'Upload Sheet Pull'!M438</f>
        <v>0</v>
      </c>
      <c r="L435" s="55">
        <f>'Upload Sheet Pull'!N438</f>
        <v>0</v>
      </c>
      <c r="M435" s="55">
        <f>'Upload Sheet Pull'!O438</f>
        <v>0</v>
      </c>
      <c r="N435" s="55">
        <f>'Upload Sheet Pull'!P438</f>
        <v>0</v>
      </c>
      <c r="O435" s="55">
        <f>'Upload Sheet Pull'!Q438</f>
        <v>0</v>
      </c>
      <c r="P435" s="55">
        <f>'Upload Sheet Pull'!R438</f>
        <v>0</v>
      </c>
      <c r="Q435" s="55">
        <f>'Upload Sheet Pull'!S438</f>
        <v>0</v>
      </c>
      <c r="R435" s="55">
        <f>'Upload Sheet Pull'!T438</f>
        <v>0</v>
      </c>
      <c r="S435" s="55">
        <f>'Upload Sheet Pull'!U438</f>
        <v>0</v>
      </c>
      <c r="T435" s="55">
        <f t="shared" si="7"/>
        <v>0</v>
      </c>
    </row>
    <row r="436" spans="1:20" x14ac:dyDescent="0.2">
      <c r="A436" s="46" t="str">
        <f>'Upload Sheet Pull'!A439</f>
        <v>Budget</v>
      </c>
      <c r="B436" s="46" t="str">
        <f>'Upload Sheet Pull'!B439</f>
        <v>7058-000000</v>
      </c>
      <c r="C436" s="46">
        <f>'Upload Sheet Pull'!C439</f>
        <v>976</v>
      </c>
      <c r="D436" s="46" t="str">
        <f>'Upload Sheet Pull'!D439</f>
        <v>035</v>
      </c>
      <c r="F436" s="46" t="str">
        <f>IF('Upload Sheet Pull'!E439="","",'Upload Sheet Pull'!E439)</f>
        <v/>
      </c>
      <c r="H436" s="55">
        <f>'Upload Sheet Pull'!J439</f>
        <v>0</v>
      </c>
      <c r="I436" s="55">
        <f>'Upload Sheet Pull'!K439</f>
        <v>0</v>
      </c>
      <c r="J436" s="55">
        <f>'Upload Sheet Pull'!L439</f>
        <v>0</v>
      </c>
      <c r="K436" s="55">
        <f>'Upload Sheet Pull'!M439</f>
        <v>0</v>
      </c>
      <c r="L436" s="55">
        <f>'Upload Sheet Pull'!N439</f>
        <v>0</v>
      </c>
      <c r="M436" s="55">
        <f>'Upload Sheet Pull'!O439</f>
        <v>0</v>
      </c>
      <c r="N436" s="55">
        <f>'Upload Sheet Pull'!P439</f>
        <v>0</v>
      </c>
      <c r="O436" s="55">
        <f>'Upload Sheet Pull'!Q439</f>
        <v>0</v>
      </c>
      <c r="P436" s="55">
        <f>'Upload Sheet Pull'!R439</f>
        <v>0</v>
      </c>
      <c r="Q436" s="55">
        <f>'Upload Sheet Pull'!S439</f>
        <v>0</v>
      </c>
      <c r="R436" s="55">
        <f>'Upload Sheet Pull'!T439</f>
        <v>0</v>
      </c>
      <c r="S436" s="55">
        <f>'Upload Sheet Pull'!U439</f>
        <v>0</v>
      </c>
      <c r="T436" s="55">
        <f t="shared" si="7"/>
        <v>0</v>
      </c>
    </row>
    <row r="437" spans="1:20" x14ac:dyDescent="0.2">
      <c r="A437" s="46" t="str">
        <f>'Upload Sheet Pull'!A440</f>
        <v>Budget</v>
      </c>
      <c r="B437" s="46" t="str">
        <f>'Upload Sheet Pull'!B440</f>
        <v>7058-000000</v>
      </c>
      <c r="C437" s="46">
        <f>'Upload Sheet Pull'!C440</f>
        <v>977</v>
      </c>
      <c r="D437" s="46" t="str">
        <f>'Upload Sheet Pull'!D440</f>
        <v>035</v>
      </c>
      <c r="F437" s="46" t="str">
        <f>IF('Upload Sheet Pull'!E440="","",'Upload Sheet Pull'!E440)</f>
        <v/>
      </c>
      <c r="H437" s="55">
        <f>'Upload Sheet Pull'!J440</f>
        <v>0</v>
      </c>
      <c r="I437" s="55">
        <f>'Upload Sheet Pull'!K440</f>
        <v>0</v>
      </c>
      <c r="J437" s="55">
        <f>'Upload Sheet Pull'!L440</f>
        <v>0</v>
      </c>
      <c r="K437" s="55">
        <f>'Upload Sheet Pull'!M440</f>
        <v>0</v>
      </c>
      <c r="L437" s="55">
        <f>'Upload Sheet Pull'!N440</f>
        <v>0</v>
      </c>
      <c r="M437" s="55">
        <f>'Upload Sheet Pull'!O440</f>
        <v>0</v>
      </c>
      <c r="N437" s="55">
        <f>'Upload Sheet Pull'!P440</f>
        <v>0</v>
      </c>
      <c r="O437" s="55">
        <f>'Upload Sheet Pull'!Q440</f>
        <v>0</v>
      </c>
      <c r="P437" s="55">
        <f>'Upload Sheet Pull'!R440</f>
        <v>0</v>
      </c>
      <c r="Q437" s="55">
        <f>'Upload Sheet Pull'!S440</f>
        <v>0</v>
      </c>
      <c r="R437" s="55">
        <f>'Upload Sheet Pull'!T440</f>
        <v>0</v>
      </c>
      <c r="S437" s="55">
        <f>'Upload Sheet Pull'!U440</f>
        <v>0</v>
      </c>
      <c r="T437" s="55">
        <f t="shared" si="7"/>
        <v>0</v>
      </c>
    </row>
    <row r="438" spans="1:20" x14ac:dyDescent="0.2">
      <c r="A438" s="46" t="str">
        <f>'Upload Sheet Pull'!A441</f>
        <v>Budget</v>
      </c>
      <c r="B438" s="46" t="str">
        <f>'Upload Sheet Pull'!B441</f>
        <v>7058-000000</v>
      </c>
      <c r="C438" s="46">
        <f>'Upload Sheet Pull'!C441</f>
        <v>978</v>
      </c>
      <c r="D438" s="46" t="str">
        <f>'Upload Sheet Pull'!D441</f>
        <v>035</v>
      </c>
      <c r="F438" s="46" t="str">
        <f>IF('Upload Sheet Pull'!E441="","",'Upload Sheet Pull'!E441)</f>
        <v/>
      </c>
      <c r="H438" s="55">
        <f>'Upload Sheet Pull'!J441</f>
        <v>0</v>
      </c>
      <c r="I438" s="55">
        <f>'Upload Sheet Pull'!K441</f>
        <v>0</v>
      </c>
      <c r="J438" s="55">
        <f>'Upload Sheet Pull'!L441</f>
        <v>0</v>
      </c>
      <c r="K438" s="55">
        <f>'Upload Sheet Pull'!M441</f>
        <v>0</v>
      </c>
      <c r="L438" s="55">
        <f>'Upload Sheet Pull'!N441</f>
        <v>0</v>
      </c>
      <c r="M438" s="55">
        <f>'Upload Sheet Pull'!O441</f>
        <v>0</v>
      </c>
      <c r="N438" s="55">
        <f>'Upload Sheet Pull'!P441</f>
        <v>0</v>
      </c>
      <c r="O438" s="55">
        <f>'Upload Sheet Pull'!Q441</f>
        <v>0</v>
      </c>
      <c r="P438" s="55">
        <f>'Upload Sheet Pull'!R441</f>
        <v>0</v>
      </c>
      <c r="Q438" s="55">
        <f>'Upload Sheet Pull'!S441</f>
        <v>0</v>
      </c>
      <c r="R438" s="55">
        <f>'Upload Sheet Pull'!T441</f>
        <v>0</v>
      </c>
      <c r="S438" s="55">
        <f>'Upload Sheet Pull'!U441</f>
        <v>0</v>
      </c>
      <c r="T438" s="55">
        <f t="shared" si="7"/>
        <v>0</v>
      </c>
    </row>
    <row r="439" spans="1:20" x14ac:dyDescent="0.2">
      <c r="A439" s="46" t="str">
        <f>'Upload Sheet Pull'!A442</f>
        <v>Budget</v>
      </c>
      <c r="B439" s="46" t="str">
        <f>'Upload Sheet Pull'!B442</f>
        <v>7058-000000</v>
      </c>
      <c r="C439" s="46">
        <f>'Upload Sheet Pull'!C442</f>
        <v>979</v>
      </c>
      <c r="D439" s="46" t="str">
        <f>'Upload Sheet Pull'!D442</f>
        <v>035</v>
      </c>
      <c r="F439" s="46" t="str">
        <f>IF('Upload Sheet Pull'!E442="","",'Upload Sheet Pull'!E442)</f>
        <v/>
      </c>
      <c r="H439" s="55">
        <f>'Upload Sheet Pull'!J442</f>
        <v>0</v>
      </c>
      <c r="I439" s="55">
        <f>'Upload Sheet Pull'!K442</f>
        <v>0</v>
      </c>
      <c r="J439" s="55">
        <f>'Upload Sheet Pull'!L442</f>
        <v>0</v>
      </c>
      <c r="K439" s="55">
        <f>'Upload Sheet Pull'!M442</f>
        <v>0</v>
      </c>
      <c r="L439" s="55">
        <f>'Upload Sheet Pull'!N442</f>
        <v>350</v>
      </c>
      <c r="M439" s="55">
        <f>'Upload Sheet Pull'!O442</f>
        <v>0</v>
      </c>
      <c r="N439" s="55">
        <f>'Upload Sheet Pull'!P442</f>
        <v>0</v>
      </c>
      <c r="O439" s="55">
        <f>'Upload Sheet Pull'!Q442</f>
        <v>0</v>
      </c>
      <c r="P439" s="55">
        <f>'Upload Sheet Pull'!R442</f>
        <v>0</v>
      </c>
      <c r="Q439" s="55">
        <f>'Upload Sheet Pull'!S442</f>
        <v>0</v>
      </c>
      <c r="R439" s="55">
        <f>'Upload Sheet Pull'!T442</f>
        <v>0</v>
      </c>
      <c r="S439" s="55">
        <f>'Upload Sheet Pull'!U442</f>
        <v>0</v>
      </c>
      <c r="T439" s="55">
        <f t="shared" si="7"/>
        <v>350</v>
      </c>
    </row>
    <row r="440" spans="1:20" x14ac:dyDescent="0.2">
      <c r="A440" s="46" t="str">
        <f>'Upload Sheet Pull'!A443</f>
        <v>Budget</v>
      </c>
      <c r="B440" s="46" t="str">
        <f>'Upload Sheet Pull'!B443</f>
        <v>7058-000000</v>
      </c>
      <c r="C440" s="46">
        <f>'Upload Sheet Pull'!C443</f>
        <v>980</v>
      </c>
      <c r="D440" s="46" t="str">
        <f>'Upload Sheet Pull'!D443</f>
        <v>035</v>
      </c>
      <c r="F440" s="46" t="str">
        <f>IF('Upload Sheet Pull'!E443="","",'Upload Sheet Pull'!E443)</f>
        <v/>
      </c>
      <c r="H440" s="55">
        <f>'Upload Sheet Pull'!J443</f>
        <v>0</v>
      </c>
      <c r="I440" s="55">
        <f>'Upload Sheet Pull'!K443</f>
        <v>0</v>
      </c>
      <c r="J440" s="55">
        <f>'Upload Sheet Pull'!L443</f>
        <v>0</v>
      </c>
      <c r="K440" s="55">
        <f>'Upload Sheet Pull'!M443</f>
        <v>0</v>
      </c>
      <c r="L440" s="55">
        <f>'Upload Sheet Pull'!N443</f>
        <v>0</v>
      </c>
      <c r="M440" s="55">
        <f>'Upload Sheet Pull'!O443</f>
        <v>0</v>
      </c>
      <c r="N440" s="55">
        <f>'Upload Sheet Pull'!P443</f>
        <v>0</v>
      </c>
      <c r="O440" s="55">
        <f>'Upload Sheet Pull'!Q443</f>
        <v>0</v>
      </c>
      <c r="P440" s="55">
        <f>'Upload Sheet Pull'!R443</f>
        <v>0</v>
      </c>
      <c r="Q440" s="55">
        <f>'Upload Sheet Pull'!S443</f>
        <v>0</v>
      </c>
      <c r="R440" s="55">
        <f>'Upload Sheet Pull'!T443</f>
        <v>350</v>
      </c>
      <c r="S440" s="55">
        <f>'Upload Sheet Pull'!U443</f>
        <v>0</v>
      </c>
      <c r="T440" s="55">
        <f t="shared" si="7"/>
        <v>350</v>
      </c>
    </row>
    <row r="441" spans="1:20" x14ac:dyDescent="0.2">
      <c r="A441" s="46" t="str">
        <f>'Upload Sheet Pull'!A444</f>
        <v>Budget</v>
      </c>
      <c r="B441" s="46" t="str">
        <f>'Upload Sheet Pull'!B444</f>
        <v>7058-000000</v>
      </c>
      <c r="C441" s="46">
        <f>'Upload Sheet Pull'!C444</f>
        <v>981</v>
      </c>
      <c r="D441" s="46" t="str">
        <f>'Upload Sheet Pull'!D444</f>
        <v>035</v>
      </c>
      <c r="F441" s="46" t="str">
        <f>IF('Upload Sheet Pull'!E444="","",'Upload Sheet Pull'!E444)</f>
        <v/>
      </c>
      <c r="H441" s="55">
        <f>'Upload Sheet Pull'!J444</f>
        <v>0</v>
      </c>
      <c r="I441" s="55">
        <f>'Upload Sheet Pull'!K444</f>
        <v>0</v>
      </c>
      <c r="J441" s="55">
        <f>'Upload Sheet Pull'!L444</f>
        <v>0</v>
      </c>
      <c r="K441" s="55">
        <f>'Upload Sheet Pull'!M444</f>
        <v>0</v>
      </c>
      <c r="L441" s="55">
        <f>'Upload Sheet Pull'!N444</f>
        <v>0</v>
      </c>
      <c r="M441" s="55">
        <f>'Upload Sheet Pull'!O444</f>
        <v>0</v>
      </c>
      <c r="N441" s="55">
        <f>'Upload Sheet Pull'!P444</f>
        <v>0</v>
      </c>
      <c r="O441" s="55">
        <f>'Upload Sheet Pull'!Q444</f>
        <v>0</v>
      </c>
      <c r="P441" s="55">
        <f>'Upload Sheet Pull'!R444</f>
        <v>0</v>
      </c>
      <c r="Q441" s="55">
        <f>'Upload Sheet Pull'!S444</f>
        <v>0</v>
      </c>
      <c r="R441" s="55">
        <f>'Upload Sheet Pull'!T444</f>
        <v>250</v>
      </c>
      <c r="S441" s="55">
        <f>'Upload Sheet Pull'!U444</f>
        <v>0</v>
      </c>
      <c r="T441" s="55">
        <f t="shared" si="7"/>
        <v>250</v>
      </c>
    </row>
    <row r="442" spans="1:20" x14ac:dyDescent="0.2">
      <c r="A442" s="46" t="str">
        <f>'Upload Sheet Pull'!A445</f>
        <v>Budget</v>
      </c>
      <c r="B442" s="46" t="str">
        <f>'Upload Sheet Pull'!B445</f>
        <v>7058-000000</v>
      </c>
      <c r="C442" s="46">
        <f>'Upload Sheet Pull'!C445</f>
        <v>982</v>
      </c>
      <c r="D442" s="46" t="str">
        <f>'Upload Sheet Pull'!D445</f>
        <v>035</v>
      </c>
      <c r="F442" s="46" t="str">
        <f>IF('Upload Sheet Pull'!E445="","",'Upload Sheet Pull'!E445)</f>
        <v/>
      </c>
      <c r="H442" s="55">
        <f>'Upload Sheet Pull'!J445</f>
        <v>0</v>
      </c>
      <c r="I442" s="55">
        <f>'Upload Sheet Pull'!K445</f>
        <v>0</v>
      </c>
      <c r="J442" s="55">
        <f>'Upload Sheet Pull'!L445</f>
        <v>0</v>
      </c>
      <c r="K442" s="55">
        <f>'Upload Sheet Pull'!M445</f>
        <v>0</v>
      </c>
      <c r="L442" s="55">
        <f>'Upload Sheet Pull'!N445</f>
        <v>0</v>
      </c>
      <c r="M442" s="55">
        <f>'Upload Sheet Pull'!O445</f>
        <v>0</v>
      </c>
      <c r="N442" s="55">
        <f>'Upload Sheet Pull'!P445</f>
        <v>0</v>
      </c>
      <c r="O442" s="55">
        <f>'Upload Sheet Pull'!Q445</f>
        <v>0</v>
      </c>
      <c r="P442" s="55">
        <f>'Upload Sheet Pull'!R445</f>
        <v>0</v>
      </c>
      <c r="Q442" s="55">
        <f>'Upload Sheet Pull'!S445</f>
        <v>0</v>
      </c>
      <c r="R442" s="55">
        <f>'Upload Sheet Pull'!T445</f>
        <v>0</v>
      </c>
      <c r="S442" s="55">
        <f>'Upload Sheet Pull'!U445</f>
        <v>0</v>
      </c>
      <c r="T442" s="55">
        <f t="shared" ref="T442" si="8">SUM(H442:S442)</f>
        <v>0</v>
      </c>
    </row>
  </sheetData>
  <sheetProtection algorithmName="SHA-512" hashValue="L+sExWdMsIO8oos55aMpFhs6tt0KnnjoOaexoineGHrklJM9S5pMmkziN84jh+d2LK/lgn8k8WH/qZ/9PwlU6A==" saltValue="HcdQ3W2JaU0yog9M6X5DwA==" spinCount="100000" sheet="1" objects="1" scenarios="1"/>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8"/>
  <sheetViews>
    <sheetView tabSelected="1" zoomScaleNormal="100" zoomScaleSheetLayoutView="115" workbookViewId="0">
      <selection activeCell="B10" sqref="B10:J10"/>
    </sheetView>
  </sheetViews>
  <sheetFormatPr defaultRowHeight="12.75" x14ac:dyDescent="0.2"/>
  <cols>
    <col min="1" max="1" width="2.42578125" style="45" customWidth="1"/>
    <col min="2" max="3" width="9.140625" style="24"/>
    <col min="4" max="4" width="6.5703125" style="24" customWidth="1"/>
    <col min="5" max="5" width="9.5703125" style="24" customWidth="1"/>
    <col min="6" max="6" width="19.85546875" style="24" customWidth="1"/>
    <col min="7" max="7" width="7" style="24" customWidth="1"/>
    <col min="8" max="8" width="19" style="24" customWidth="1"/>
    <col min="9" max="9" width="9.42578125" style="24" customWidth="1"/>
    <col min="10" max="10" width="14.5703125" style="23" customWidth="1"/>
    <col min="11" max="11" width="1.5703125" style="18" customWidth="1"/>
    <col min="12" max="12" width="5.7109375" style="24" customWidth="1"/>
    <col min="13" max="16384" width="9.140625" style="18"/>
  </cols>
  <sheetData>
    <row r="1" spans="1:14" x14ac:dyDescent="0.2">
      <c r="A1" s="18"/>
      <c r="B1" s="18"/>
      <c r="C1" s="18"/>
      <c r="D1" s="22"/>
      <c r="E1" s="12"/>
      <c r="F1" s="12" t="s">
        <v>0</v>
      </c>
      <c r="G1" s="12"/>
      <c r="H1" s="13"/>
      <c r="I1" s="14"/>
      <c r="K1" s="14"/>
      <c r="L1" s="14"/>
      <c r="M1" s="14"/>
      <c r="N1" s="15" t="s">
        <v>194</v>
      </c>
    </row>
    <row r="2" spans="1:14" x14ac:dyDescent="0.2">
      <c r="A2" s="18"/>
      <c r="B2" s="18"/>
      <c r="C2" s="18"/>
      <c r="D2" s="22"/>
      <c r="E2" s="12"/>
      <c r="F2" s="12" t="s">
        <v>1</v>
      </c>
      <c r="G2" s="12"/>
      <c r="H2" s="18"/>
      <c r="I2" s="19" t="s">
        <v>414</v>
      </c>
      <c r="J2" s="15">
        <f>Summary!B1</f>
        <v>35</v>
      </c>
      <c r="K2" s="14"/>
      <c r="L2" s="14"/>
    </row>
    <row r="3" spans="1:14" x14ac:dyDescent="0.2">
      <c r="A3" s="18"/>
      <c r="B3" s="18"/>
      <c r="C3" s="18"/>
      <c r="D3" s="22"/>
      <c r="E3" s="12"/>
      <c r="F3" s="12" t="str">
        <f>Summary!B3</f>
        <v>2020-2021</v>
      </c>
      <c r="G3" s="12"/>
      <c r="H3" s="13"/>
      <c r="I3" s="15"/>
      <c r="K3" s="16"/>
      <c r="L3" s="16"/>
      <c r="M3" s="16"/>
      <c r="N3" s="17"/>
    </row>
    <row r="4" spans="1:14" ht="9" customHeight="1" thickBot="1" x14ac:dyDescent="0.25">
      <c r="A4" s="18"/>
      <c r="B4" s="18"/>
      <c r="C4" s="18"/>
      <c r="D4" s="22"/>
      <c r="E4" s="12"/>
      <c r="G4" s="18"/>
      <c r="H4" s="19"/>
      <c r="I4" s="20"/>
      <c r="K4" s="16"/>
      <c r="L4" s="16"/>
      <c r="M4" s="16"/>
      <c r="N4" s="17"/>
    </row>
    <row r="5" spans="1:14" ht="66" customHeight="1" x14ac:dyDescent="0.2">
      <c r="A5" s="25"/>
      <c r="B5" s="262" t="s">
        <v>415</v>
      </c>
      <c r="C5" s="263"/>
      <c r="D5" s="263"/>
      <c r="E5" s="263"/>
      <c r="F5" s="263"/>
      <c r="G5" s="263"/>
      <c r="H5" s="263"/>
      <c r="I5" s="263"/>
      <c r="J5" s="263"/>
      <c r="K5" s="264"/>
      <c r="L5" s="18"/>
    </row>
    <row r="6" spans="1:14" s="27" customFormat="1" ht="13.5" customHeight="1" thickBot="1" x14ac:dyDescent="0.25">
      <c r="A6" s="26"/>
      <c r="B6" s="265" t="s">
        <v>197</v>
      </c>
      <c r="C6" s="266"/>
      <c r="D6" s="266"/>
      <c r="E6" s="266"/>
      <c r="F6" s="266"/>
      <c r="G6" s="266"/>
      <c r="H6" s="266"/>
      <c r="I6" s="266"/>
      <c r="J6" s="266"/>
      <c r="K6" s="267"/>
    </row>
    <row r="7" spans="1:14" s="27" customFormat="1" ht="6.75" customHeight="1" x14ac:dyDescent="0.2">
      <c r="A7" s="26"/>
      <c r="B7" s="28"/>
      <c r="C7" s="28"/>
      <c r="D7" s="28"/>
      <c r="E7" s="28"/>
      <c r="F7" s="28"/>
      <c r="G7" s="28"/>
      <c r="H7" s="28"/>
      <c r="I7" s="28"/>
      <c r="J7" s="28"/>
    </row>
    <row r="8" spans="1:14" ht="15" x14ac:dyDescent="0.35">
      <c r="A8" s="25"/>
      <c r="J8" s="29" t="s">
        <v>212</v>
      </c>
    </row>
    <row r="9" spans="1:14" ht="13.5" thickBot="1" x14ac:dyDescent="0.25">
      <c r="A9" s="30"/>
      <c r="B9" s="31" t="s">
        <v>196</v>
      </c>
      <c r="C9" s="32"/>
      <c r="D9" s="32"/>
      <c r="E9" s="32"/>
      <c r="F9" s="32"/>
      <c r="G9" s="32"/>
      <c r="H9" s="32"/>
      <c r="I9" s="33" t="s">
        <v>194</v>
      </c>
      <c r="J9" s="34">
        <f>Summary!N7</f>
        <v>34514</v>
      </c>
      <c r="L9" s="18"/>
    </row>
    <row r="10" spans="1:14" ht="196.5" customHeight="1" thickBot="1" x14ac:dyDescent="0.25">
      <c r="A10" s="35"/>
      <c r="B10" s="259" t="s">
        <v>420</v>
      </c>
      <c r="C10" s="260"/>
      <c r="D10" s="260"/>
      <c r="E10" s="260"/>
      <c r="F10" s="260"/>
      <c r="G10" s="260"/>
      <c r="H10" s="260"/>
      <c r="I10" s="260"/>
      <c r="J10" s="261"/>
    </row>
    <row r="11" spans="1:14" ht="7.5" customHeight="1" x14ac:dyDescent="0.2">
      <c r="A11" s="35"/>
      <c r="B11" s="36"/>
      <c r="C11" s="36"/>
      <c r="D11" s="36"/>
      <c r="E11" s="36"/>
      <c r="F11" s="36"/>
      <c r="G11" s="36"/>
      <c r="H11" s="36"/>
      <c r="I11" s="36"/>
      <c r="J11" s="37"/>
    </row>
    <row r="12" spans="1:14" ht="13.5" thickBot="1" x14ac:dyDescent="0.25">
      <c r="A12" s="30"/>
      <c r="B12" s="38" t="s">
        <v>116</v>
      </c>
      <c r="C12" s="36"/>
      <c r="D12" s="36"/>
      <c r="E12" s="36"/>
      <c r="F12" s="36"/>
      <c r="G12" s="36"/>
      <c r="H12" s="36"/>
      <c r="I12" s="38" t="s">
        <v>194</v>
      </c>
      <c r="J12" s="39">
        <f>Summary!N8-Summary!N15</f>
        <v>0</v>
      </c>
      <c r="L12" s="18"/>
    </row>
    <row r="13" spans="1:14" ht="257.25" customHeight="1" thickBot="1" x14ac:dyDescent="0.25">
      <c r="A13" s="35"/>
      <c r="B13" s="259" t="s">
        <v>421</v>
      </c>
      <c r="C13" s="260"/>
      <c r="D13" s="260"/>
      <c r="E13" s="260"/>
      <c r="F13" s="260"/>
      <c r="G13" s="260"/>
      <c r="H13" s="260"/>
      <c r="I13" s="260"/>
      <c r="J13" s="261"/>
      <c r="M13" s="18" t="s">
        <v>194</v>
      </c>
    </row>
    <row r="14" spans="1:14" ht="7.5" customHeight="1" x14ac:dyDescent="0.2">
      <c r="A14" s="35"/>
      <c r="B14" s="36"/>
      <c r="C14" s="36"/>
      <c r="D14" s="36"/>
      <c r="E14" s="36"/>
      <c r="F14" s="36"/>
      <c r="G14" s="36"/>
      <c r="H14" s="36"/>
      <c r="I14" s="36"/>
      <c r="J14" s="37"/>
    </row>
    <row r="15" spans="1:14" ht="13.5" thickBot="1" x14ac:dyDescent="0.25">
      <c r="A15" s="30"/>
      <c r="B15" s="38" t="s">
        <v>123</v>
      </c>
      <c r="C15" s="36"/>
      <c r="D15" s="36"/>
      <c r="E15" s="36"/>
      <c r="F15" s="36"/>
      <c r="G15" s="36"/>
      <c r="H15" s="36"/>
      <c r="I15" s="38" t="s">
        <v>194</v>
      </c>
      <c r="J15" s="39">
        <f>Summary!N9-Summary!N16</f>
        <v>0</v>
      </c>
      <c r="L15" s="18"/>
    </row>
    <row r="16" spans="1:14" ht="83.25" customHeight="1" thickBot="1" x14ac:dyDescent="0.25">
      <c r="A16" s="35"/>
      <c r="B16" s="259"/>
      <c r="C16" s="260"/>
      <c r="D16" s="260"/>
      <c r="E16" s="260"/>
      <c r="F16" s="260"/>
      <c r="G16" s="260"/>
      <c r="H16" s="260"/>
      <c r="I16" s="260"/>
      <c r="J16" s="261"/>
      <c r="L16" s="25"/>
    </row>
    <row r="17" spans="1:20" ht="7.5" customHeight="1" x14ac:dyDescent="0.2">
      <c r="A17" s="35"/>
      <c r="B17" s="40"/>
      <c r="C17" s="36"/>
      <c r="D17" s="36"/>
      <c r="E17" s="36"/>
      <c r="F17" s="36"/>
      <c r="G17" s="36"/>
      <c r="H17" s="36"/>
      <c r="I17" s="36"/>
      <c r="J17" s="37"/>
    </row>
    <row r="18" spans="1:20" ht="7.5" customHeight="1" x14ac:dyDescent="0.2">
      <c r="A18" s="35"/>
      <c r="B18" s="36"/>
      <c r="C18" s="36"/>
      <c r="D18" s="36"/>
      <c r="E18" s="36"/>
      <c r="F18" s="36"/>
      <c r="G18" s="36"/>
      <c r="H18" s="36"/>
      <c r="I18" s="36"/>
      <c r="J18" s="37"/>
    </row>
    <row r="19" spans="1:20" ht="13.5" thickBot="1" x14ac:dyDescent="0.25">
      <c r="A19" s="30"/>
      <c r="B19" s="38" t="s">
        <v>124</v>
      </c>
      <c r="C19" s="36"/>
      <c r="D19" s="36"/>
      <c r="E19" s="36"/>
      <c r="F19" s="36"/>
      <c r="G19" s="36"/>
      <c r="H19" s="36"/>
      <c r="I19" s="38" t="s">
        <v>194</v>
      </c>
      <c r="J19" s="39">
        <f>Summary!N11-Summary!N17</f>
        <v>0</v>
      </c>
      <c r="L19" s="18"/>
    </row>
    <row r="20" spans="1:20" ht="83.25" customHeight="1" thickBot="1" x14ac:dyDescent="0.25">
      <c r="A20" s="35"/>
      <c r="B20" s="259" t="s">
        <v>422</v>
      </c>
      <c r="C20" s="260"/>
      <c r="D20" s="260"/>
      <c r="E20" s="260"/>
      <c r="F20" s="260"/>
      <c r="G20" s="260"/>
      <c r="H20" s="260"/>
      <c r="I20" s="260"/>
      <c r="J20" s="261"/>
      <c r="L20" s="25"/>
    </row>
    <row r="21" spans="1:20" ht="7.5" customHeight="1" x14ac:dyDescent="0.2">
      <c r="A21" s="35"/>
      <c r="B21" s="40"/>
      <c r="C21" s="36"/>
      <c r="D21" s="36"/>
      <c r="E21" s="36"/>
      <c r="F21" s="36"/>
      <c r="G21" s="36"/>
      <c r="H21" s="36"/>
      <c r="I21" s="36"/>
      <c r="J21" s="37"/>
      <c r="L21" s="41"/>
      <c r="M21" s="41"/>
      <c r="N21" s="41"/>
      <c r="O21" s="41"/>
      <c r="P21" s="41"/>
      <c r="Q21" s="41"/>
      <c r="R21" s="41"/>
      <c r="S21" s="41"/>
      <c r="T21" s="41"/>
    </row>
    <row r="22" spans="1:20" ht="7.5" customHeight="1" x14ac:dyDescent="0.2">
      <c r="A22" s="25"/>
      <c r="B22" s="42"/>
      <c r="C22" s="42"/>
      <c r="D22" s="42"/>
      <c r="E22" s="42"/>
      <c r="F22" s="42"/>
      <c r="G22" s="42"/>
      <c r="H22" s="42"/>
      <c r="I22" s="42"/>
      <c r="J22" s="43"/>
    </row>
    <row r="23" spans="1:20" ht="13.5" thickBot="1" x14ac:dyDescent="0.25">
      <c r="A23" s="44" t="s">
        <v>194</v>
      </c>
      <c r="B23" s="38" t="s">
        <v>412</v>
      </c>
      <c r="C23" s="36"/>
      <c r="D23" s="36"/>
      <c r="E23" s="36"/>
      <c r="F23" s="36"/>
      <c r="G23" s="36"/>
      <c r="H23" s="36"/>
      <c r="I23" s="36"/>
      <c r="J23" s="38">
        <f>Summary!N18</f>
        <v>3185</v>
      </c>
    </row>
    <row r="24" spans="1:20" ht="203.25" customHeight="1" thickBot="1" x14ac:dyDescent="0.25">
      <c r="B24" s="259" t="s">
        <v>423</v>
      </c>
      <c r="C24" s="260"/>
      <c r="D24" s="260"/>
      <c r="E24" s="260"/>
      <c r="F24" s="260"/>
      <c r="G24" s="260"/>
      <c r="H24" s="260"/>
      <c r="I24" s="260"/>
      <c r="J24" s="261"/>
    </row>
    <row r="25" spans="1:20" ht="7.5" customHeight="1" x14ac:dyDescent="0.2">
      <c r="B25" s="36"/>
      <c r="C25" s="36"/>
      <c r="D25" s="36"/>
      <c r="E25" s="36"/>
      <c r="F25" s="36"/>
      <c r="G25" s="36"/>
      <c r="H25" s="36"/>
      <c r="I25" s="36"/>
      <c r="J25" s="36"/>
    </row>
    <row r="26" spans="1:20" ht="13.5" thickBot="1" x14ac:dyDescent="0.25">
      <c r="B26" s="38" t="s">
        <v>413</v>
      </c>
      <c r="C26" s="36"/>
      <c r="D26" s="36"/>
      <c r="E26" s="36"/>
      <c r="F26" s="36"/>
      <c r="G26" s="36"/>
      <c r="H26" s="36"/>
      <c r="I26" s="36"/>
      <c r="J26" s="38">
        <f>Summary!N21</f>
        <v>2165</v>
      </c>
    </row>
    <row r="27" spans="1:20" ht="200.25" customHeight="1" thickBot="1" x14ac:dyDescent="0.25">
      <c r="B27" s="259" t="s">
        <v>424</v>
      </c>
      <c r="C27" s="260"/>
      <c r="D27" s="260"/>
      <c r="E27" s="260"/>
      <c r="F27" s="260"/>
      <c r="G27" s="260"/>
      <c r="H27" s="260"/>
      <c r="I27" s="260"/>
      <c r="J27" s="261"/>
    </row>
    <row r="28" spans="1:20" ht="7.5" customHeight="1" x14ac:dyDescent="0.2">
      <c r="B28" s="36"/>
      <c r="C28" s="36"/>
      <c r="D28" s="36"/>
      <c r="E28" s="36"/>
      <c r="F28" s="36"/>
      <c r="G28" s="36"/>
      <c r="H28" s="36"/>
      <c r="I28" s="36"/>
      <c r="J28" s="36"/>
    </row>
    <row r="29" spans="1:20" ht="13.5" thickBot="1" x14ac:dyDescent="0.25">
      <c r="B29" s="38" t="s">
        <v>399</v>
      </c>
      <c r="C29" s="36"/>
      <c r="D29" s="36"/>
      <c r="E29" s="36"/>
      <c r="F29" s="36"/>
      <c r="G29" s="36"/>
      <c r="H29" s="36"/>
      <c r="I29" s="36"/>
      <c r="J29" s="38">
        <f>Summary!N20</f>
        <v>4597</v>
      </c>
    </row>
    <row r="30" spans="1:20" ht="195.75" customHeight="1" thickBot="1" x14ac:dyDescent="0.25">
      <c r="B30" s="259" t="s">
        <v>425</v>
      </c>
      <c r="C30" s="260"/>
      <c r="D30" s="260"/>
      <c r="E30" s="260"/>
      <c r="F30" s="260"/>
      <c r="G30" s="260"/>
      <c r="H30" s="260"/>
      <c r="I30" s="260"/>
      <c r="J30" s="261"/>
    </row>
    <row r="31" spans="1:20" ht="7.5" customHeight="1" x14ac:dyDescent="0.2">
      <c r="B31" s="36"/>
      <c r="C31" s="36"/>
      <c r="D31" s="36"/>
      <c r="E31" s="36"/>
      <c r="F31" s="36"/>
      <c r="G31" s="36"/>
      <c r="H31" s="36"/>
      <c r="I31" s="36"/>
      <c r="J31" s="36"/>
    </row>
    <row r="32" spans="1:20" ht="13.5" thickBot="1" x14ac:dyDescent="0.25">
      <c r="B32" s="38" t="s">
        <v>401</v>
      </c>
      <c r="C32" s="36"/>
      <c r="D32" s="36"/>
      <c r="E32" s="36"/>
      <c r="F32" s="36"/>
      <c r="G32" s="36"/>
      <c r="H32" s="36"/>
      <c r="I32" s="36"/>
      <c r="J32" s="38">
        <f>Summary!N19</f>
        <v>6125</v>
      </c>
    </row>
    <row r="33" spans="2:10" ht="209.25" customHeight="1" thickBot="1" x14ac:dyDescent="0.25">
      <c r="B33" s="259" t="s">
        <v>426</v>
      </c>
      <c r="C33" s="260"/>
      <c r="D33" s="260"/>
      <c r="E33" s="260"/>
      <c r="F33" s="260"/>
      <c r="G33" s="260"/>
      <c r="H33" s="260"/>
      <c r="I33" s="260"/>
      <c r="J33" s="261"/>
    </row>
    <row r="34" spans="2:10" ht="7.5" customHeight="1" x14ac:dyDescent="0.2">
      <c r="B34" s="36"/>
      <c r="C34" s="36"/>
      <c r="D34" s="36"/>
      <c r="E34" s="36"/>
      <c r="F34" s="36"/>
      <c r="G34" s="36"/>
      <c r="H34" s="36"/>
      <c r="I34" s="36"/>
      <c r="J34" s="36"/>
    </row>
    <row r="35" spans="2:10" ht="13.5" thickBot="1" x14ac:dyDescent="0.25">
      <c r="B35" s="38" t="s">
        <v>208</v>
      </c>
      <c r="C35" s="36"/>
      <c r="D35" s="36"/>
      <c r="E35" s="36"/>
      <c r="F35" s="36"/>
      <c r="G35" s="36"/>
      <c r="H35" s="36"/>
      <c r="I35" s="36"/>
      <c r="J35" s="38">
        <f>Summary!N10-Summary!N22</f>
        <v>-2045</v>
      </c>
    </row>
    <row r="36" spans="2:10" ht="230.25" customHeight="1" thickBot="1" x14ac:dyDescent="0.25">
      <c r="B36" s="259" t="s">
        <v>427</v>
      </c>
      <c r="C36" s="260"/>
      <c r="D36" s="260"/>
      <c r="E36" s="260"/>
      <c r="F36" s="260"/>
      <c r="G36" s="260"/>
      <c r="H36" s="260"/>
      <c r="I36" s="260"/>
      <c r="J36" s="261"/>
    </row>
    <row r="37" spans="2:10" ht="7.5" customHeight="1" x14ac:dyDescent="0.2">
      <c r="B37" s="36"/>
      <c r="C37" s="36"/>
      <c r="D37" s="36"/>
      <c r="E37" s="36"/>
      <c r="F37" s="36"/>
      <c r="G37" s="36"/>
      <c r="H37" s="36"/>
      <c r="I37" s="36"/>
      <c r="J37" s="36"/>
    </row>
    <row r="38" spans="2:10" ht="13.5" thickBot="1" x14ac:dyDescent="0.25">
      <c r="B38" s="38" t="s">
        <v>209</v>
      </c>
      <c r="C38" s="36"/>
      <c r="D38" s="36"/>
      <c r="E38" s="36"/>
      <c r="F38" s="36"/>
      <c r="G38" s="36"/>
      <c r="H38" s="36"/>
      <c r="I38" s="36"/>
      <c r="J38" s="38">
        <f>Summary!N23</f>
        <v>970</v>
      </c>
    </row>
    <row r="39" spans="2:10" ht="193.5" customHeight="1" thickBot="1" x14ac:dyDescent="0.25">
      <c r="B39" s="259" t="s">
        <v>428</v>
      </c>
      <c r="C39" s="260"/>
      <c r="D39" s="260"/>
      <c r="E39" s="260"/>
      <c r="F39" s="260"/>
      <c r="G39" s="260"/>
      <c r="H39" s="260"/>
      <c r="I39" s="260"/>
      <c r="J39" s="261"/>
    </row>
    <row r="40" spans="2:10" ht="7.5" customHeight="1" x14ac:dyDescent="0.2">
      <c r="B40" s="36"/>
      <c r="C40" s="36"/>
      <c r="D40" s="36"/>
      <c r="E40" s="36"/>
      <c r="F40" s="36"/>
      <c r="G40" s="36"/>
      <c r="H40" s="36"/>
      <c r="I40" s="36"/>
      <c r="J40" s="36"/>
    </row>
    <row r="41" spans="2:10" ht="13.5" thickBot="1" x14ac:dyDescent="0.25">
      <c r="B41" s="38" t="s">
        <v>210</v>
      </c>
      <c r="C41" s="36"/>
      <c r="D41" s="36"/>
      <c r="E41" s="36"/>
      <c r="F41" s="36"/>
      <c r="G41" s="36"/>
      <c r="H41" s="36"/>
      <c r="I41" s="36"/>
      <c r="J41" s="38">
        <f>Summary!N24</f>
        <v>3431.6000000000004</v>
      </c>
    </row>
    <row r="42" spans="2:10" ht="241.5" customHeight="1" thickBot="1" x14ac:dyDescent="0.25">
      <c r="B42" s="259" t="s">
        <v>429</v>
      </c>
      <c r="C42" s="260"/>
      <c r="D42" s="260"/>
      <c r="E42" s="260"/>
      <c r="F42" s="260"/>
      <c r="G42" s="260"/>
      <c r="H42" s="260"/>
      <c r="I42" s="260"/>
      <c r="J42" s="261"/>
    </row>
    <row r="43" spans="2:10" ht="7.5" customHeight="1" x14ac:dyDescent="0.2">
      <c r="B43" s="36"/>
      <c r="C43" s="36"/>
      <c r="D43" s="36"/>
      <c r="E43" s="36"/>
      <c r="F43" s="36"/>
      <c r="G43" s="36"/>
      <c r="H43" s="36"/>
      <c r="I43" s="36"/>
      <c r="J43" s="36"/>
    </row>
    <row r="44" spans="2:10" ht="13.5" thickBot="1" x14ac:dyDescent="0.25">
      <c r="B44" s="38" t="s">
        <v>403</v>
      </c>
      <c r="C44" s="36"/>
      <c r="D44" s="36"/>
      <c r="E44" s="36"/>
      <c r="F44" s="36"/>
      <c r="G44" s="36"/>
      <c r="H44" s="36"/>
      <c r="I44" s="36"/>
      <c r="J44" s="38">
        <f>Summary!N25</f>
        <v>5120</v>
      </c>
    </row>
    <row r="45" spans="2:10" ht="204.75" customHeight="1" thickBot="1" x14ac:dyDescent="0.25">
      <c r="B45" s="259" t="s">
        <v>430</v>
      </c>
      <c r="C45" s="260"/>
      <c r="D45" s="260"/>
      <c r="E45" s="260"/>
      <c r="F45" s="260"/>
      <c r="G45" s="260"/>
      <c r="H45" s="260"/>
      <c r="I45" s="260"/>
      <c r="J45" s="261"/>
    </row>
    <row r="46" spans="2:10" ht="7.5" customHeight="1" x14ac:dyDescent="0.2">
      <c r="B46" s="36"/>
      <c r="C46" s="36"/>
      <c r="D46" s="36"/>
      <c r="E46" s="36"/>
      <c r="F46" s="36"/>
      <c r="G46" s="36"/>
      <c r="H46" s="36"/>
      <c r="I46" s="36"/>
      <c r="J46" s="36"/>
    </row>
    <row r="47" spans="2:10" ht="13.5" thickBot="1" x14ac:dyDescent="0.25">
      <c r="B47" s="38" t="s">
        <v>211</v>
      </c>
      <c r="C47" s="36"/>
      <c r="D47" s="36"/>
      <c r="E47" s="36"/>
      <c r="F47" s="36"/>
      <c r="G47" s="36"/>
      <c r="H47" s="36"/>
      <c r="I47" s="36"/>
      <c r="J47" s="38">
        <f>Summary!N26</f>
        <v>3975</v>
      </c>
    </row>
    <row r="48" spans="2:10" ht="238.5" customHeight="1" thickBot="1" x14ac:dyDescent="0.25">
      <c r="B48" s="259" t="s">
        <v>431</v>
      </c>
      <c r="C48" s="260"/>
      <c r="D48" s="260"/>
      <c r="E48" s="260"/>
      <c r="F48" s="260"/>
      <c r="G48" s="260"/>
      <c r="H48" s="260"/>
      <c r="I48" s="260"/>
      <c r="J48" s="261"/>
    </row>
    <row r="49" spans="2:10" ht="12.75" customHeight="1" x14ac:dyDescent="0.2">
      <c r="B49" s="171"/>
      <c r="C49" s="171"/>
      <c r="D49" s="171"/>
      <c r="E49" s="171"/>
      <c r="F49" s="171"/>
      <c r="G49" s="171"/>
      <c r="H49" s="171"/>
      <c r="I49" s="171"/>
      <c r="J49" s="171"/>
    </row>
    <row r="50" spans="2:10" ht="13.5" thickBot="1" x14ac:dyDescent="0.25">
      <c r="B50" s="38" t="s">
        <v>402</v>
      </c>
      <c r="C50" s="36"/>
      <c r="D50" s="36"/>
      <c r="E50" s="36"/>
      <c r="F50" s="36"/>
      <c r="G50" s="36"/>
      <c r="H50" s="36"/>
      <c r="I50" s="36"/>
      <c r="J50" s="38">
        <f>Summary!N27</f>
        <v>2900</v>
      </c>
    </row>
    <row r="51" spans="2:10" ht="270" customHeight="1" thickBot="1" x14ac:dyDescent="0.25">
      <c r="B51" s="259" t="s">
        <v>432</v>
      </c>
      <c r="C51" s="260"/>
      <c r="D51" s="260"/>
      <c r="E51" s="260"/>
      <c r="F51" s="260"/>
      <c r="G51" s="260"/>
      <c r="H51" s="260"/>
      <c r="I51" s="260"/>
      <c r="J51" s="261"/>
    </row>
    <row r="52" spans="2:10" ht="7.5" customHeight="1" x14ac:dyDescent="0.2">
      <c r="B52" s="36"/>
      <c r="C52" s="36"/>
      <c r="D52" s="36"/>
      <c r="E52" s="36"/>
      <c r="F52" s="36"/>
      <c r="G52" s="36"/>
      <c r="H52" s="36"/>
      <c r="I52" s="36"/>
      <c r="J52" s="36"/>
    </row>
    <row r="58" spans="2:10" ht="12.75" customHeight="1" x14ac:dyDescent="0.2"/>
  </sheetData>
  <sheetProtection algorithmName="SHA-512" hashValue="TyRcGjAjMh67ooJmC0o7+k/mwL75LzHj2aKsDS4MuoI08MQiLghJRulyZvIaBQ2GQ6clyTlr4KqV5FVfo28gxA==" saltValue="aXUMj8Kz/aPF8J5C0iJ9eg==" spinCount="100000" sheet="1" scenarios="1"/>
  <protectedRanges>
    <protectedRange sqref="B13 B20 B10 B16" name="Range1"/>
    <protectedRange sqref="B24 B48:B49 B27 B36 B39 B42 B45 B51 B30 B33" name="Range1_1"/>
  </protectedRanges>
  <mergeCells count="16">
    <mergeCell ref="B5:K5"/>
    <mergeCell ref="B6:K6"/>
    <mergeCell ref="B27:J27"/>
    <mergeCell ref="B30:J30"/>
    <mergeCell ref="B33:J33"/>
    <mergeCell ref="B36:J36"/>
    <mergeCell ref="B10:J10"/>
    <mergeCell ref="B13:J13"/>
    <mergeCell ref="B16:J16"/>
    <mergeCell ref="B20:J20"/>
    <mergeCell ref="B24:J24"/>
    <mergeCell ref="B39:J39"/>
    <mergeCell ref="B42:J42"/>
    <mergeCell ref="B45:J45"/>
    <mergeCell ref="B48:J48"/>
    <mergeCell ref="B51:J51"/>
  </mergeCells>
  <phoneticPr fontId="5" type="noConversion"/>
  <pageMargins left="0.75" right="0.75" top="1" bottom="1" header="0.5" footer="0.5"/>
  <pageSetup scale="76" fitToHeight="2" orientation="portrait" blackAndWhite="1" r:id="rId1"/>
  <headerFooter alignWithMargins="0"/>
  <rowBreaks count="1" manualBreakCount="1">
    <brk id="22"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3"/>
  <sheetViews>
    <sheetView zoomScale="70" zoomScaleNormal="70" workbookViewId="0">
      <pane xSplit="2" ySplit="6" topLeftCell="C7" activePane="bottomRight" state="frozen"/>
      <selection activeCell="B1" sqref="B1"/>
      <selection pane="topRight" activeCell="B1" sqref="B1"/>
      <selection pane="bottomLeft" activeCell="B1" sqref="B1"/>
      <selection pane="bottomRight" activeCell="K21" sqref="K21"/>
    </sheetView>
  </sheetViews>
  <sheetFormatPr defaultRowHeight="15" x14ac:dyDescent="0.2"/>
  <cols>
    <col min="1" max="1" width="11.140625" style="60" customWidth="1"/>
    <col min="2" max="2" width="52" style="60" customWidth="1"/>
    <col min="3" max="14" width="13.28515625" style="60" customWidth="1"/>
    <col min="15" max="15" width="14.42578125" style="60" customWidth="1"/>
    <col min="16" max="23" width="9.140625" style="60"/>
    <col min="24" max="24" width="9.140625" style="60" customWidth="1"/>
    <col min="25"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6" width="11" style="60" hidden="1" customWidth="1"/>
    <col min="47" max="49" width="0" style="60" hidden="1" customWidth="1"/>
    <col min="50"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Summary!B3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16.5" thickBot="1" x14ac:dyDescent="0.3">
      <c r="A7" s="7">
        <v>6005</v>
      </c>
      <c r="B7" s="89" t="str">
        <f>IF(ISTEXT(VLOOKUP(A7,'Chart of Accounts'!$B$5:$C$50,2,FALSE)),VLOOKUP(A7,'Chart of Accounts'!$B$5:$C$50,2,FALSE),"")</f>
        <v>Membership Dues Allocation</v>
      </c>
      <c r="C7" s="176">
        <v>201</v>
      </c>
      <c r="D7" s="176">
        <v>873</v>
      </c>
      <c r="E7" s="176">
        <v>12126</v>
      </c>
      <c r="F7" s="176">
        <v>1717</v>
      </c>
      <c r="G7" s="176">
        <v>606</v>
      </c>
      <c r="H7" s="176">
        <v>224</v>
      </c>
      <c r="I7" s="176">
        <v>513</v>
      </c>
      <c r="J7" s="176">
        <v>2030</v>
      </c>
      <c r="K7" s="176">
        <v>12502</v>
      </c>
      <c r="L7" s="176">
        <v>1770</v>
      </c>
      <c r="M7" s="176">
        <v>831</v>
      </c>
      <c r="N7" s="176">
        <v>1121</v>
      </c>
      <c r="O7" s="8">
        <f>SUM(C7:N7)</f>
        <v>34514</v>
      </c>
      <c r="AA7" s="7" t="s">
        <v>190</v>
      </c>
      <c r="AB7" s="7" t="str">
        <f>IF(A7="","",A7&amp;"-000000")</f>
        <v>6005-000000</v>
      </c>
      <c r="AC7" s="7">
        <v>100</v>
      </c>
      <c r="AD7" s="7" t="str">
        <f>IF(LEN(O1)=3,O1,IF(LEN(O1)=2,0&amp;O1,IF(LEN(O1)=1,0&amp;0&amp;O1,"ERROR")))</f>
        <v>035</v>
      </c>
      <c r="AG7" s="7">
        <v>110</v>
      </c>
      <c r="AH7" s="7" t="str">
        <f>Summary!$B$2</f>
        <v>USD</v>
      </c>
      <c r="AI7" s="80">
        <f>IF(C7="",0,C7)</f>
        <v>201</v>
      </c>
      <c r="AJ7" s="80">
        <f t="shared" ref="AJ7:AT7" si="0">IF(D7="",0,D7)</f>
        <v>873</v>
      </c>
      <c r="AK7" s="80">
        <f t="shared" si="0"/>
        <v>12126</v>
      </c>
      <c r="AL7" s="80">
        <f>IF(F7="",0,F7)</f>
        <v>1717</v>
      </c>
      <c r="AM7" s="80">
        <f>IF(G7="",0,G7)</f>
        <v>606</v>
      </c>
      <c r="AN7" s="80">
        <f t="shared" si="0"/>
        <v>224</v>
      </c>
      <c r="AO7" s="80">
        <f t="shared" si="0"/>
        <v>513</v>
      </c>
      <c r="AP7" s="80">
        <f t="shared" si="0"/>
        <v>2030</v>
      </c>
      <c r="AQ7" s="80">
        <f t="shared" si="0"/>
        <v>12502</v>
      </c>
      <c r="AR7" s="80">
        <f t="shared" si="0"/>
        <v>1770</v>
      </c>
      <c r="AS7" s="80">
        <f t="shared" si="0"/>
        <v>831</v>
      </c>
      <c r="AT7" s="80">
        <f t="shared" si="0"/>
        <v>1121</v>
      </c>
    </row>
    <row r="8" spans="1:46" ht="15.75" thickTop="1" x14ac:dyDescent="0.2"/>
    <row r="13" spans="1:46" x14ac:dyDescent="0.2">
      <c r="C13" s="60" t="s">
        <v>260</v>
      </c>
    </row>
  </sheetData>
  <sheetProtection algorithmName="SHA-512" hashValue="61KZi4aShj1PlB0E0tJBoh98jx1abvi3elMFRCHP09hnUoCCxuBkJsWcODU2e28t0aDFmHsdxoHbc7aPhyU3Sg==" saltValue="WdOtdr+we4w84kR57kV4Dw==" spinCount="100000" sheet="1" scenarios="1"/>
  <protectedRanges>
    <protectedRange sqref="C7:N7" name="Range1"/>
  </protectedRanges>
  <mergeCells count="1">
    <mergeCell ref="C5:O5"/>
  </mergeCells>
  <phoneticPr fontId="5" type="noConversion"/>
  <dataValidations count="1">
    <dataValidation type="decimal" operator="greaterThanOrEqual" allowBlank="1" showInputMessage="1" showErrorMessage="1" sqref="C7:N7" xr:uid="{00000000-0002-0000-0200-000000000000}">
      <formula1>0</formula1>
    </dataValidation>
  </dataValidations>
  <pageMargins left="0.75" right="0.75" top="1" bottom="1" header="0.5" footer="0.5"/>
  <pageSetup scale="5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59"/>
  <sheetViews>
    <sheetView zoomScale="60" zoomScaleNormal="60" workbookViewId="0">
      <pane xSplit="2" ySplit="6" topLeftCell="C37" activePane="bottomRight" state="frozen"/>
      <selection activeCell="B1" sqref="B1"/>
      <selection pane="topRight" activeCell="B1" sqref="B1"/>
      <selection pane="bottomLeft" activeCell="B1" sqref="B1"/>
      <selection pane="bottomRight" activeCell="M45" sqref="M45"/>
    </sheetView>
  </sheetViews>
  <sheetFormatPr defaultRowHeight="15" x14ac:dyDescent="0.2"/>
  <cols>
    <col min="1" max="1" width="11.140625" style="60" customWidth="1"/>
    <col min="2" max="2" width="52" style="60" customWidth="1"/>
    <col min="3" max="15" width="18.42578125" style="60" customWidth="1"/>
    <col min="16" max="17" width="9.140625" style="60"/>
    <col min="18" max="18" width="9.140625" style="60" customWidth="1"/>
    <col min="19" max="26" width="9.140625" style="60" hidden="1" customWidth="1"/>
    <col min="27" max="27" width="10.85546875" style="60" hidden="1" customWidth="1"/>
    <col min="28" max="28" width="11.5703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9.140625" style="60" hidden="1" customWidth="1"/>
    <col min="48" max="48" width="9.140625" style="60" customWidth="1"/>
    <col min="49"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'Membership Dues Allocation '!G3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P7" s="4"/>
      <c r="Q7" s="4"/>
      <c r="AB7" s="66"/>
    </row>
    <row r="8" spans="1:46" ht="20.25" x14ac:dyDescent="0.3">
      <c r="A8" s="2" t="s">
        <v>111</v>
      </c>
      <c r="B8" s="68"/>
      <c r="C8" s="65"/>
      <c r="D8" s="4"/>
      <c r="E8" s="4"/>
      <c r="F8" s="4"/>
      <c r="G8" s="4"/>
      <c r="H8" s="4"/>
      <c r="I8" s="4"/>
      <c r="J8" s="4"/>
      <c r="K8" s="4"/>
      <c r="L8" s="4"/>
      <c r="M8" s="4"/>
      <c r="N8" s="4"/>
      <c r="O8" s="4"/>
      <c r="P8" s="4"/>
      <c r="Q8" s="4"/>
    </row>
    <row r="9" spans="1:46" ht="20.25" customHeight="1" x14ac:dyDescent="0.3">
      <c r="A9" s="11">
        <v>6025</v>
      </c>
      <c r="B9" s="86" t="s">
        <v>169</v>
      </c>
      <c r="C9" s="134"/>
      <c r="D9" s="134"/>
      <c r="E9" s="134"/>
      <c r="F9" s="134"/>
      <c r="G9" s="134"/>
      <c r="H9" s="134"/>
      <c r="I9" s="134"/>
      <c r="J9" s="134"/>
      <c r="K9" s="134"/>
      <c r="L9" s="134"/>
      <c r="M9" s="177">
        <v>23250</v>
      </c>
      <c r="N9" s="134"/>
      <c r="O9" s="81">
        <f>SUM(C9:N9)</f>
        <v>23250</v>
      </c>
      <c r="T9" s="128" t="s">
        <v>258</v>
      </c>
      <c r="AA9" s="7" t="s">
        <v>190</v>
      </c>
      <c r="AB9" s="7" t="str">
        <f t="shared" ref="AB9:AB23" si="0">IF(A9="","",A9&amp;"-000000")</f>
        <v>6025-000000</v>
      </c>
      <c r="AC9" s="7">
        <v>150</v>
      </c>
      <c r="AD9" s="7" t="str">
        <f t="shared" ref="AD9:AD23" si="1">IF(LEN($O$1)=3,$O$1,IF(LEN($O$1)=2,0&amp;$O$1,IF(LEN($O$1)=1,0&amp;0&amp;$O$1,"ERROR")))</f>
        <v>035</v>
      </c>
      <c r="AE9" s="7" t="s">
        <v>174</v>
      </c>
      <c r="AF9" s="7"/>
      <c r="AG9" s="7">
        <v>110</v>
      </c>
      <c r="AH9" s="7" t="str">
        <f>Summary!$B$2</f>
        <v>USD</v>
      </c>
      <c r="AI9" s="7">
        <f t="shared" ref="AI9:AT9" si="2">IF(C9="",0,C9)</f>
        <v>0</v>
      </c>
      <c r="AJ9" s="7">
        <f t="shared" si="2"/>
        <v>0</v>
      </c>
      <c r="AK9" s="7">
        <f t="shared" si="2"/>
        <v>0</v>
      </c>
      <c r="AL9" s="7">
        <f t="shared" si="2"/>
        <v>0</v>
      </c>
      <c r="AM9" s="7">
        <f t="shared" si="2"/>
        <v>0</v>
      </c>
      <c r="AN9" s="7">
        <f t="shared" si="2"/>
        <v>0</v>
      </c>
      <c r="AO9" s="7">
        <f t="shared" si="2"/>
        <v>0</v>
      </c>
      <c r="AP9" s="7">
        <f t="shared" si="2"/>
        <v>0</v>
      </c>
      <c r="AQ9" s="7">
        <f t="shared" si="2"/>
        <v>0</v>
      </c>
      <c r="AR9" s="7">
        <f t="shared" si="2"/>
        <v>0</v>
      </c>
      <c r="AS9" s="7">
        <f t="shared" si="2"/>
        <v>23250</v>
      </c>
      <c r="AT9" s="7">
        <f t="shared" si="2"/>
        <v>0</v>
      </c>
    </row>
    <row r="10" spans="1:46" ht="20.25" customHeight="1" x14ac:dyDescent="0.3">
      <c r="A10" s="11">
        <v>6025</v>
      </c>
      <c r="B10" s="87" t="s">
        <v>170</v>
      </c>
      <c r="C10" s="134"/>
      <c r="D10" s="134"/>
      <c r="E10" s="134"/>
      <c r="F10" s="134"/>
      <c r="G10" s="134"/>
      <c r="H10" s="134"/>
      <c r="I10" s="134"/>
      <c r="J10" s="134"/>
      <c r="K10" s="134"/>
      <c r="L10" s="134"/>
      <c r="M10" s="177"/>
      <c r="N10" s="134"/>
      <c r="O10" s="81">
        <f t="shared" ref="O10:O21" si="3">SUM(C10:N10)</f>
        <v>0</v>
      </c>
      <c r="T10" s="60" t="s">
        <v>33</v>
      </c>
      <c r="U10" s="60">
        <v>7004</v>
      </c>
      <c r="AA10" s="7" t="s">
        <v>190</v>
      </c>
      <c r="AB10" s="7" t="str">
        <f t="shared" si="0"/>
        <v>6025-000000</v>
      </c>
      <c r="AC10" s="7">
        <v>150</v>
      </c>
      <c r="AD10" s="7" t="str">
        <f t="shared" si="1"/>
        <v>035</v>
      </c>
      <c r="AE10" s="7" t="s">
        <v>175</v>
      </c>
      <c r="AF10" s="7"/>
      <c r="AG10" s="7">
        <v>110</v>
      </c>
      <c r="AH10" s="7" t="str">
        <f>Summary!$B$2</f>
        <v>USD</v>
      </c>
      <c r="AI10" s="7">
        <f t="shared" ref="AI10:AI23" si="4">IF(C10="",0,C10)</f>
        <v>0</v>
      </c>
      <c r="AJ10" s="7">
        <f t="shared" ref="AJ10:AJ23" si="5">IF(D10="",0,D10)</f>
        <v>0</v>
      </c>
      <c r="AK10" s="7">
        <f t="shared" ref="AK10:AK23" si="6">IF(E10="",0,E10)</f>
        <v>0</v>
      </c>
      <c r="AL10" s="7">
        <f t="shared" ref="AL10:AL23" si="7">IF(F10="",0,F10)</f>
        <v>0</v>
      </c>
      <c r="AM10" s="7">
        <f t="shared" ref="AM10:AM23" si="8">IF(G10="",0,G10)</f>
        <v>0</v>
      </c>
      <c r="AN10" s="7">
        <f t="shared" ref="AN10:AN23" si="9">IF(H10="",0,H10)</f>
        <v>0</v>
      </c>
      <c r="AO10" s="7">
        <f t="shared" ref="AO10:AO23" si="10">IF(I10="",0,I10)</f>
        <v>0</v>
      </c>
      <c r="AP10" s="7">
        <f t="shared" ref="AP10:AP23" si="11">IF(J10="",0,J10)</f>
        <v>0</v>
      </c>
      <c r="AQ10" s="7">
        <f t="shared" ref="AQ10:AQ23" si="12">IF(K10="",0,K10)</f>
        <v>0</v>
      </c>
      <c r="AR10" s="7">
        <f t="shared" ref="AR10:AR23" si="13">IF(L10="",0,L10)</f>
        <v>0</v>
      </c>
      <c r="AS10" s="7">
        <f t="shared" ref="AS10:AS23" si="14">IF(M10="",0,M10)</f>
        <v>0</v>
      </c>
      <c r="AT10" s="7">
        <f t="shared" ref="AT10:AT23" si="15">IF(N10="",0,N10)</f>
        <v>0</v>
      </c>
    </row>
    <row r="11" spans="1:46" ht="20.25" customHeight="1" x14ac:dyDescent="0.3">
      <c r="A11" s="11">
        <v>6025</v>
      </c>
      <c r="B11" s="87" t="s">
        <v>5</v>
      </c>
      <c r="C11" s="134"/>
      <c r="D11" s="134"/>
      <c r="E11" s="134"/>
      <c r="F11" s="134"/>
      <c r="G11" s="134"/>
      <c r="H11" s="134"/>
      <c r="I11" s="134"/>
      <c r="J11" s="134"/>
      <c r="K11" s="134"/>
      <c r="L11" s="134"/>
      <c r="M11" s="177"/>
      <c r="N11" s="134"/>
      <c r="O11" s="81">
        <f t="shared" si="3"/>
        <v>0</v>
      </c>
      <c r="T11" s="60" t="s">
        <v>35</v>
      </c>
      <c r="U11" s="60">
        <v>7006</v>
      </c>
      <c r="AA11" s="7" t="s">
        <v>190</v>
      </c>
      <c r="AB11" s="7" t="str">
        <f t="shared" si="0"/>
        <v>6025-000000</v>
      </c>
      <c r="AC11" s="7">
        <v>150</v>
      </c>
      <c r="AD11" s="7" t="str">
        <f t="shared" si="1"/>
        <v>035</v>
      </c>
      <c r="AE11" s="7" t="s">
        <v>176</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customHeight="1" x14ac:dyDescent="0.3">
      <c r="A12" s="11">
        <v>6025</v>
      </c>
      <c r="B12" s="87" t="s">
        <v>171</v>
      </c>
      <c r="C12" s="134"/>
      <c r="D12" s="134"/>
      <c r="E12" s="134"/>
      <c r="F12" s="134"/>
      <c r="G12" s="134"/>
      <c r="H12" s="134"/>
      <c r="I12" s="134"/>
      <c r="J12" s="134"/>
      <c r="K12" s="134"/>
      <c r="L12" s="134"/>
      <c r="M12" s="177"/>
      <c r="N12" s="134"/>
      <c r="O12" s="81">
        <f t="shared" si="3"/>
        <v>0</v>
      </c>
      <c r="T12" s="60" t="s">
        <v>37</v>
      </c>
      <c r="U12" s="60">
        <v>7008</v>
      </c>
      <c r="AA12" s="7" t="s">
        <v>190</v>
      </c>
      <c r="AB12" s="7" t="str">
        <f t="shared" si="0"/>
        <v>6025-000000</v>
      </c>
      <c r="AC12" s="7">
        <v>150</v>
      </c>
      <c r="AD12" s="7" t="str">
        <f t="shared" si="1"/>
        <v>035</v>
      </c>
      <c r="AE12" s="7" t="s">
        <v>177</v>
      </c>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x14ac:dyDescent="0.3">
      <c r="A13" s="11">
        <v>6025</v>
      </c>
      <c r="B13" s="87" t="s">
        <v>172</v>
      </c>
      <c r="C13" s="134"/>
      <c r="D13" s="134"/>
      <c r="E13" s="134"/>
      <c r="F13" s="134"/>
      <c r="G13" s="134"/>
      <c r="H13" s="134"/>
      <c r="I13" s="134"/>
      <c r="J13" s="134"/>
      <c r="K13" s="134"/>
      <c r="L13" s="134"/>
      <c r="M13" s="177"/>
      <c r="N13" s="134"/>
      <c r="O13" s="81">
        <f t="shared" si="3"/>
        <v>0</v>
      </c>
      <c r="T13" s="60" t="s">
        <v>39</v>
      </c>
      <c r="U13" s="60">
        <v>7010</v>
      </c>
      <c r="AA13" s="7" t="s">
        <v>190</v>
      </c>
      <c r="AB13" s="7" t="str">
        <f t="shared" si="0"/>
        <v>6025-000000</v>
      </c>
      <c r="AC13" s="7">
        <v>150</v>
      </c>
      <c r="AD13" s="7" t="str">
        <f t="shared" si="1"/>
        <v>035</v>
      </c>
      <c r="AE13" s="7" t="s">
        <v>178</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x14ac:dyDescent="0.3">
      <c r="A14" s="11">
        <v>6025</v>
      </c>
      <c r="B14" s="87" t="s">
        <v>173</v>
      </c>
      <c r="C14" s="134"/>
      <c r="D14" s="134"/>
      <c r="E14" s="134"/>
      <c r="F14" s="134"/>
      <c r="G14" s="134"/>
      <c r="H14" s="134"/>
      <c r="I14" s="134"/>
      <c r="J14" s="134"/>
      <c r="K14" s="134"/>
      <c r="L14" s="134"/>
      <c r="M14" s="177"/>
      <c r="N14" s="134"/>
      <c r="O14" s="81">
        <f>SUM(C14:N14)</f>
        <v>0</v>
      </c>
      <c r="T14" s="60" t="s">
        <v>41</v>
      </c>
      <c r="U14" s="60">
        <v>7012</v>
      </c>
      <c r="AA14" s="7" t="s">
        <v>190</v>
      </c>
      <c r="AB14" s="7" t="str">
        <f t="shared" si="0"/>
        <v>6025-000000</v>
      </c>
      <c r="AC14" s="7">
        <v>150</v>
      </c>
      <c r="AD14" s="7" t="str">
        <f t="shared" si="1"/>
        <v>035</v>
      </c>
      <c r="AE14" s="7" t="s">
        <v>179</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customHeight="1" x14ac:dyDescent="0.3">
      <c r="A15" s="11">
        <v>6025</v>
      </c>
      <c r="B15" s="87" t="s">
        <v>180</v>
      </c>
      <c r="C15" s="134"/>
      <c r="D15" s="134"/>
      <c r="E15" s="134"/>
      <c r="F15" s="134"/>
      <c r="G15" s="134"/>
      <c r="H15" s="134"/>
      <c r="I15" s="134"/>
      <c r="J15" s="134"/>
      <c r="K15" s="134"/>
      <c r="L15" s="134"/>
      <c r="M15" s="177"/>
      <c r="N15" s="134"/>
      <c r="O15" s="81">
        <f>SUM(C15:N15)</f>
        <v>0</v>
      </c>
      <c r="T15" s="60" t="s">
        <v>43</v>
      </c>
      <c r="U15" s="60">
        <v>7014</v>
      </c>
      <c r="AA15" s="7" t="s">
        <v>190</v>
      </c>
      <c r="AB15" s="7" t="str">
        <f t="shared" si="0"/>
        <v>6025-000000</v>
      </c>
      <c r="AC15" s="7">
        <v>150</v>
      </c>
      <c r="AD15" s="7" t="str">
        <f t="shared" si="1"/>
        <v>035</v>
      </c>
      <c r="AE15" s="7" t="s">
        <v>181</v>
      </c>
      <c r="AF15" s="7"/>
      <c r="AG15" s="7">
        <v>110</v>
      </c>
      <c r="AH15" s="7" t="str">
        <f>Summary!$B$2</f>
        <v>USD</v>
      </c>
      <c r="AI15" s="7">
        <f>IF(C15="",0,C15)</f>
        <v>0</v>
      </c>
      <c r="AJ15" s="7">
        <f t="shared" ref="AJ15:AT15" si="16">IF(D15="",0,D15)</f>
        <v>0</v>
      </c>
      <c r="AK15" s="7">
        <f t="shared" si="16"/>
        <v>0</v>
      </c>
      <c r="AL15" s="7">
        <f t="shared" si="16"/>
        <v>0</v>
      </c>
      <c r="AM15" s="7">
        <f t="shared" si="16"/>
        <v>0</v>
      </c>
      <c r="AN15" s="7">
        <f t="shared" si="16"/>
        <v>0</v>
      </c>
      <c r="AO15" s="7">
        <f t="shared" si="16"/>
        <v>0</v>
      </c>
      <c r="AP15" s="7">
        <f t="shared" si="16"/>
        <v>0</v>
      </c>
      <c r="AQ15" s="7">
        <f t="shared" si="16"/>
        <v>0</v>
      </c>
      <c r="AR15" s="7">
        <f t="shared" si="16"/>
        <v>0</v>
      </c>
      <c r="AS15" s="7">
        <f t="shared" si="16"/>
        <v>0</v>
      </c>
      <c r="AT15" s="7">
        <f t="shared" si="16"/>
        <v>0</v>
      </c>
    </row>
    <row r="16" spans="1:46" ht="20.25" customHeight="1" x14ac:dyDescent="0.3">
      <c r="A16" s="11">
        <v>6050</v>
      </c>
      <c r="B16" s="87" t="s">
        <v>230</v>
      </c>
      <c r="C16" s="134"/>
      <c r="D16" s="134"/>
      <c r="E16" s="134"/>
      <c r="F16" s="134"/>
      <c r="G16" s="134"/>
      <c r="H16" s="134"/>
      <c r="I16" s="134"/>
      <c r="J16" s="134"/>
      <c r="K16" s="134"/>
      <c r="L16" s="134"/>
      <c r="M16" s="177"/>
      <c r="N16" s="134"/>
      <c r="O16" s="81">
        <f>-SUM(C16:N16)</f>
        <v>0</v>
      </c>
      <c r="T16" s="60" t="s">
        <v>45</v>
      </c>
      <c r="U16" s="60">
        <v>7016</v>
      </c>
      <c r="AA16" s="7" t="s">
        <v>190</v>
      </c>
      <c r="AB16" s="7" t="str">
        <f t="shared" si="0"/>
        <v>6050-000000</v>
      </c>
      <c r="AC16" s="7">
        <v>150</v>
      </c>
      <c r="AD16" s="7" t="str">
        <f t="shared" si="1"/>
        <v>035</v>
      </c>
      <c r="AE16" s="7"/>
      <c r="AF16" s="7"/>
      <c r="AG16" s="7">
        <v>110</v>
      </c>
      <c r="AH16" s="7" t="str">
        <f>Summary!$B$2</f>
        <v>USD</v>
      </c>
      <c r="AI16" s="7">
        <f t="shared" ref="AI16:AT20" si="17">IF(C16="",0,C16)</f>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customHeight="1" x14ac:dyDescent="0.3">
      <c r="A17" s="11">
        <v>6055</v>
      </c>
      <c r="B17" s="87" t="s">
        <v>231</v>
      </c>
      <c r="C17" s="134"/>
      <c r="D17" s="134"/>
      <c r="E17" s="134"/>
      <c r="F17" s="134"/>
      <c r="G17" s="134"/>
      <c r="H17" s="134"/>
      <c r="I17" s="134"/>
      <c r="J17" s="134"/>
      <c r="K17" s="134"/>
      <c r="L17" s="134"/>
      <c r="M17" s="177"/>
      <c r="N17" s="134"/>
      <c r="O17" s="81">
        <f>-SUM(C17:N17)</f>
        <v>0</v>
      </c>
      <c r="T17" s="60" t="s">
        <v>47</v>
      </c>
      <c r="U17" s="60">
        <v>7018</v>
      </c>
      <c r="AA17" s="7" t="s">
        <v>190</v>
      </c>
      <c r="AB17" s="7" t="str">
        <f t="shared" si="0"/>
        <v>6055-000000</v>
      </c>
      <c r="AC17" s="7">
        <v>150</v>
      </c>
      <c r="AD17" s="7" t="str">
        <f t="shared" si="1"/>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customHeight="1" x14ac:dyDescent="0.3">
      <c r="A18" s="11">
        <v>6060</v>
      </c>
      <c r="B18" s="87" t="s">
        <v>261</v>
      </c>
      <c r="C18" s="134"/>
      <c r="D18" s="134"/>
      <c r="E18" s="134"/>
      <c r="F18" s="134"/>
      <c r="G18" s="134"/>
      <c r="H18" s="134"/>
      <c r="I18" s="134"/>
      <c r="J18" s="134"/>
      <c r="K18" s="134"/>
      <c r="L18" s="134"/>
      <c r="M18" s="177"/>
      <c r="N18" s="134"/>
      <c r="O18" s="81">
        <f>-SUM(C18:N18)</f>
        <v>0</v>
      </c>
      <c r="T18" s="60" t="s">
        <v>49</v>
      </c>
      <c r="U18" s="60">
        <v>7020</v>
      </c>
      <c r="AA18" s="7" t="s">
        <v>190</v>
      </c>
      <c r="AB18" s="7" t="str">
        <f>IF(A18="","",A18&amp;"-000000")</f>
        <v>6060-000000</v>
      </c>
      <c r="AC18" s="7">
        <v>150</v>
      </c>
      <c r="AD18" s="7" t="str">
        <f t="shared" si="1"/>
        <v>035</v>
      </c>
      <c r="AE18" s="7"/>
      <c r="AF18" s="7"/>
      <c r="AG18" s="7">
        <v>110</v>
      </c>
      <c r="AH18" s="7" t="str">
        <f>Summary!$B$2</f>
        <v>USD</v>
      </c>
      <c r="AI18" s="7">
        <f t="shared" ref="AI18:AT19" si="18">IF(C18="",0,C18)</f>
        <v>0</v>
      </c>
      <c r="AJ18" s="7">
        <f t="shared" si="18"/>
        <v>0</v>
      </c>
      <c r="AK18" s="7">
        <f t="shared" si="18"/>
        <v>0</v>
      </c>
      <c r="AL18" s="7">
        <f t="shared" si="18"/>
        <v>0</v>
      </c>
      <c r="AM18" s="7">
        <f t="shared" si="18"/>
        <v>0</v>
      </c>
      <c r="AN18" s="7">
        <f t="shared" si="18"/>
        <v>0</v>
      </c>
      <c r="AO18" s="7">
        <f t="shared" si="18"/>
        <v>0</v>
      </c>
      <c r="AP18" s="7">
        <f t="shared" si="18"/>
        <v>0</v>
      </c>
      <c r="AQ18" s="7">
        <f t="shared" si="18"/>
        <v>0</v>
      </c>
      <c r="AR18" s="7">
        <f t="shared" si="18"/>
        <v>0</v>
      </c>
      <c r="AS18" s="7">
        <f t="shared" si="18"/>
        <v>0</v>
      </c>
      <c r="AT18" s="7">
        <f t="shared" si="18"/>
        <v>0</v>
      </c>
    </row>
    <row r="19" spans="1:46" ht="20.25" customHeight="1" x14ac:dyDescent="0.3">
      <c r="A19" s="11">
        <v>6030</v>
      </c>
      <c r="B19" s="87" t="s">
        <v>125</v>
      </c>
      <c r="C19" s="134"/>
      <c r="D19" s="134"/>
      <c r="E19" s="134"/>
      <c r="F19" s="134"/>
      <c r="G19" s="134"/>
      <c r="H19" s="134"/>
      <c r="I19" s="134"/>
      <c r="J19" s="134"/>
      <c r="K19" s="134"/>
      <c r="L19" s="134"/>
      <c r="M19" s="177">
        <v>1400</v>
      </c>
      <c r="N19" s="134"/>
      <c r="O19" s="81">
        <f t="shared" si="3"/>
        <v>1400</v>
      </c>
      <c r="T19" s="60" t="s">
        <v>51</v>
      </c>
      <c r="U19" s="60">
        <v>7022</v>
      </c>
      <c r="AA19" s="7" t="s">
        <v>190</v>
      </c>
      <c r="AB19" s="7" t="str">
        <f>IF(A19="","",A19&amp;"-000000")</f>
        <v>6030-000000</v>
      </c>
      <c r="AC19" s="7">
        <v>150</v>
      </c>
      <c r="AD19" s="7" t="str">
        <f t="shared" si="1"/>
        <v>035</v>
      </c>
      <c r="AE19" s="7"/>
      <c r="AF19" s="7"/>
      <c r="AG19" s="7">
        <v>110</v>
      </c>
      <c r="AH19" s="7" t="str">
        <f>Summary!$B$2</f>
        <v>USD</v>
      </c>
      <c r="AI19" s="7">
        <f t="shared" si="18"/>
        <v>0</v>
      </c>
      <c r="AJ19" s="7">
        <f t="shared" si="18"/>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1400</v>
      </c>
      <c r="AT19" s="7">
        <f t="shared" si="18"/>
        <v>0</v>
      </c>
    </row>
    <row r="20" spans="1:46" ht="20.25" customHeight="1" x14ac:dyDescent="0.3">
      <c r="A20" s="11">
        <v>6035</v>
      </c>
      <c r="B20" s="86" t="s">
        <v>6</v>
      </c>
      <c r="C20" s="134"/>
      <c r="D20" s="134"/>
      <c r="E20" s="134"/>
      <c r="F20" s="134"/>
      <c r="G20" s="134"/>
      <c r="H20" s="134"/>
      <c r="I20" s="134"/>
      <c r="J20" s="134"/>
      <c r="K20" s="134"/>
      <c r="L20" s="134"/>
      <c r="M20" s="177">
        <v>1500</v>
      </c>
      <c r="N20" s="134"/>
      <c r="O20" s="81">
        <f t="shared" si="3"/>
        <v>1500</v>
      </c>
      <c r="T20" s="60" t="s">
        <v>53</v>
      </c>
      <c r="U20" s="60">
        <v>7024</v>
      </c>
      <c r="AA20" s="7" t="s">
        <v>190</v>
      </c>
      <c r="AB20" s="7" t="str">
        <f t="shared" si="0"/>
        <v>6035-000000</v>
      </c>
      <c r="AC20" s="7">
        <v>150</v>
      </c>
      <c r="AD20" s="7" t="str">
        <f t="shared" si="1"/>
        <v>035</v>
      </c>
      <c r="AE20" s="7"/>
      <c r="AF20" s="7"/>
      <c r="AG20" s="7">
        <v>110</v>
      </c>
      <c r="AH20" s="7" t="str">
        <f>Summary!$B$2</f>
        <v>USD</v>
      </c>
      <c r="AI20" s="7">
        <f t="shared" si="17"/>
        <v>0</v>
      </c>
      <c r="AJ20" s="7">
        <f t="shared" si="17"/>
        <v>0</v>
      </c>
      <c r="AK20" s="7">
        <f t="shared" si="17"/>
        <v>0</v>
      </c>
      <c r="AL20" s="7">
        <f t="shared" si="17"/>
        <v>0</v>
      </c>
      <c r="AM20" s="7">
        <f t="shared" si="17"/>
        <v>0</v>
      </c>
      <c r="AN20" s="7">
        <f t="shared" si="17"/>
        <v>0</v>
      </c>
      <c r="AO20" s="7">
        <f t="shared" si="17"/>
        <v>0</v>
      </c>
      <c r="AP20" s="7">
        <f t="shared" si="17"/>
        <v>0</v>
      </c>
      <c r="AQ20" s="7">
        <f t="shared" si="17"/>
        <v>0</v>
      </c>
      <c r="AR20" s="7">
        <f t="shared" si="17"/>
        <v>0</v>
      </c>
      <c r="AS20" s="7">
        <f t="shared" si="17"/>
        <v>1500</v>
      </c>
      <c r="AT20" s="7">
        <f t="shared" si="17"/>
        <v>0</v>
      </c>
    </row>
    <row r="21" spans="1:46" ht="20.25" customHeight="1" x14ac:dyDescent="0.3">
      <c r="A21" s="11">
        <v>6040</v>
      </c>
      <c r="B21" s="86" t="s">
        <v>218</v>
      </c>
      <c r="C21" s="134"/>
      <c r="D21" s="134"/>
      <c r="E21" s="134"/>
      <c r="F21" s="134"/>
      <c r="G21" s="134"/>
      <c r="H21" s="134"/>
      <c r="I21" s="134"/>
      <c r="J21" s="134"/>
      <c r="K21" s="134"/>
      <c r="L21" s="134"/>
      <c r="M21" s="177"/>
      <c r="N21" s="134"/>
      <c r="O21" s="81">
        <f t="shared" si="3"/>
        <v>0</v>
      </c>
      <c r="T21" s="60" t="s">
        <v>55</v>
      </c>
      <c r="U21" s="60">
        <v>7026</v>
      </c>
      <c r="AA21" s="7" t="s">
        <v>190</v>
      </c>
      <c r="AB21" s="7" t="str">
        <f t="shared" si="0"/>
        <v>6040-000000</v>
      </c>
      <c r="AC21" s="7">
        <v>150</v>
      </c>
      <c r="AD21" s="7" t="str">
        <f t="shared" si="1"/>
        <v>035</v>
      </c>
      <c r="AE21" s="7"/>
      <c r="AF21" s="7"/>
      <c r="AG21" s="7">
        <v>110</v>
      </c>
      <c r="AH21" s="7" t="str">
        <f>Summary!$B$2</f>
        <v>USD</v>
      </c>
      <c r="AI21" s="7">
        <f t="shared" si="4"/>
        <v>0</v>
      </c>
      <c r="AJ21" s="7">
        <f t="shared" si="5"/>
        <v>0</v>
      </c>
      <c r="AK21" s="7">
        <f t="shared" si="6"/>
        <v>0</v>
      </c>
      <c r="AL21" s="7">
        <f t="shared" si="7"/>
        <v>0</v>
      </c>
      <c r="AM21" s="7">
        <f t="shared" si="8"/>
        <v>0</v>
      </c>
      <c r="AN21" s="7">
        <f t="shared" si="9"/>
        <v>0</v>
      </c>
      <c r="AO21" s="7">
        <f t="shared" si="10"/>
        <v>0</v>
      </c>
      <c r="AP21" s="7">
        <f t="shared" si="11"/>
        <v>0</v>
      </c>
      <c r="AQ21" s="7">
        <f t="shared" si="12"/>
        <v>0</v>
      </c>
      <c r="AR21" s="7">
        <f t="shared" si="13"/>
        <v>0</v>
      </c>
      <c r="AS21" s="7">
        <f t="shared" si="14"/>
        <v>0</v>
      </c>
      <c r="AT21" s="7">
        <f t="shared" si="15"/>
        <v>0</v>
      </c>
    </row>
    <row r="22" spans="1:46" ht="20.25" customHeight="1" x14ac:dyDescent="0.3">
      <c r="A22" s="11">
        <v>6010</v>
      </c>
      <c r="B22" s="86" t="s">
        <v>219</v>
      </c>
      <c r="C22" s="134"/>
      <c r="D22" s="134"/>
      <c r="E22" s="134"/>
      <c r="F22" s="134"/>
      <c r="G22" s="134"/>
      <c r="H22" s="134"/>
      <c r="I22" s="134"/>
      <c r="J22" s="134"/>
      <c r="K22" s="134"/>
      <c r="L22" s="134"/>
      <c r="M22" s="177"/>
      <c r="N22" s="134"/>
      <c r="O22" s="81">
        <f>SUM(C22:N22)</f>
        <v>0</v>
      </c>
      <c r="T22" s="60" t="s">
        <v>57</v>
      </c>
      <c r="U22" s="60">
        <v>7028</v>
      </c>
      <c r="AA22" s="7" t="s">
        <v>190</v>
      </c>
      <c r="AB22" s="7" t="str">
        <f t="shared" si="0"/>
        <v>6010-000000</v>
      </c>
      <c r="AC22" s="7">
        <v>150</v>
      </c>
      <c r="AD22" s="7" t="str">
        <f t="shared" si="1"/>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customHeight="1" x14ac:dyDescent="0.3">
      <c r="A23" s="11">
        <v>6020</v>
      </c>
      <c r="B23" s="86" t="s">
        <v>7</v>
      </c>
      <c r="C23" s="134"/>
      <c r="D23" s="134"/>
      <c r="E23" s="134"/>
      <c r="F23" s="134"/>
      <c r="G23" s="134"/>
      <c r="H23" s="134"/>
      <c r="I23" s="134"/>
      <c r="J23" s="134"/>
      <c r="K23" s="134"/>
      <c r="L23" s="134"/>
      <c r="M23" s="177"/>
      <c r="N23" s="134"/>
      <c r="O23" s="81">
        <f>SUM(C23:N23)</f>
        <v>0</v>
      </c>
      <c r="T23" s="60" t="s">
        <v>59</v>
      </c>
      <c r="U23" s="60">
        <v>7030</v>
      </c>
      <c r="AA23" s="7" t="s">
        <v>190</v>
      </c>
      <c r="AB23" s="7" t="str">
        <f t="shared" si="0"/>
        <v>6020-000000</v>
      </c>
      <c r="AC23" s="7">
        <v>150</v>
      </c>
      <c r="AD23" s="7" t="str">
        <f t="shared" si="1"/>
        <v>035</v>
      </c>
      <c r="AE23" s="7"/>
      <c r="AF23" s="7"/>
      <c r="AG23" s="7">
        <v>110</v>
      </c>
      <c r="AH23" s="7" t="str">
        <f>Summary!$B$2</f>
        <v>USD</v>
      </c>
      <c r="AI23" s="7">
        <f t="shared" si="4"/>
        <v>0</v>
      </c>
      <c r="AJ23" s="7">
        <f t="shared" si="5"/>
        <v>0</v>
      </c>
      <c r="AK23" s="7">
        <f t="shared" si="6"/>
        <v>0</v>
      </c>
      <c r="AL23" s="7">
        <f t="shared" si="7"/>
        <v>0</v>
      </c>
      <c r="AM23" s="7">
        <f t="shared" si="8"/>
        <v>0</v>
      </c>
      <c r="AN23" s="7">
        <f t="shared" si="9"/>
        <v>0</v>
      </c>
      <c r="AO23" s="7">
        <f t="shared" si="10"/>
        <v>0</v>
      </c>
      <c r="AP23" s="7">
        <f t="shared" si="11"/>
        <v>0</v>
      </c>
      <c r="AQ23" s="7">
        <f t="shared" si="12"/>
        <v>0</v>
      </c>
      <c r="AR23" s="7">
        <f t="shared" si="13"/>
        <v>0</v>
      </c>
      <c r="AS23" s="7">
        <f t="shared" si="14"/>
        <v>0</v>
      </c>
      <c r="AT23" s="7">
        <f t="shared" si="15"/>
        <v>0</v>
      </c>
    </row>
    <row r="24" spans="1:46" ht="20.25" customHeight="1" x14ac:dyDescent="0.3">
      <c r="A24" s="77" t="s">
        <v>115</v>
      </c>
      <c r="B24" s="88"/>
      <c r="C24" s="9">
        <f>SUM(C9:C15)-SUM(C16:C18)+SUM(C19:C23)</f>
        <v>0</v>
      </c>
      <c r="D24" s="9">
        <f t="shared" ref="D24:N24" si="19">SUM(D9:D15)-SUM(D16:D18)+SUM(D19:D23)</f>
        <v>0</v>
      </c>
      <c r="E24" s="9">
        <f t="shared" si="19"/>
        <v>0</v>
      </c>
      <c r="F24" s="9">
        <f t="shared" si="19"/>
        <v>0</v>
      </c>
      <c r="G24" s="9">
        <f t="shared" si="19"/>
        <v>0</v>
      </c>
      <c r="H24" s="9">
        <f t="shared" si="19"/>
        <v>0</v>
      </c>
      <c r="I24" s="9">
        <f t="shared" si="19"/>
        <v>0</v>
      </c>
      <c r="J24" s="9">
        <f t="shared" si="19"/>
        <v>0</v>
      </c>
      <c r="K24" s="9">
        <f t="shared" si="19"/>
        <v>0</v>
      </c>
      <c r="L24" s="9">
        <f t="shared" si="19"/>
        <v>0</v>
      </c>
      <c r="M24" s="9">
        <f t="shared" si="19"/>
        <v>26150</v>
      </c>
      <c r="N24" s="9">
        <f t="shared" si="19"/>
        <v>0</v>
      </c>
      <c r="O24" s="9">
        <f>SUM(O9:O23)</f>
        <v>26150</v>
      </c>
      <c r="T24" s="60" t="s">
        <v>61</v>
      </c>
      <c r="U24" s="60">
        <v>7032</v>
      </c>
    </row>
    <row r="25" spans="1:46" ht="20.25" customHeight="1" x14ac:dyDescent="0.3">
      <c r="A25" s="68"/>
      <c r="B25" s="88"/>
      <c r="C25" s="4"/>
      <c r="D25" s="4"/>
      <c r="E25" s="4"/>
      <c r="F25" s="4"/>
      <c r="G25" s="4"/>
      <c r="H25" s="4"/>
      <c r="I25" s="4"/>
      <c r="J25" s="4"/>
      <c r="K25" s="4"/>
      <c r="L25" s="4"/>
      <c r="M25" s="4"/>
      <c r="N25" s="4"/>
      <c r="O25" s="4"/>
      <c r="T25" s="60" t="s">
        <v>63</v>
      </c>
      <c r="U25" s="60">
        <v>7034</v>
      </c>
    </row>
    <row r="26" spans="1:46" ht="20.25" customHeight="1" x14ac:dyDescent="0.3">
      <c r="A26" s="2" t="s">
        <v>113</v>
      </c>
      <c r="B26" s="88"/>
      <c r="C26" s="4"/>
      <c r="D26" s="4"/>
      <c r="E26" s="4"/>
      <c r="F26" s="4"/>
      <c r="G26" s="4"/>
      <c r="H26" s="4"/>
      <c r="I26" s="4"/>
      <c r="J26" s="4"/>
      <c r="K26" s="4"/>
      <c r="L26" s="4"/>
      <c r="M26" s="4"/>
      <c r="N26" s="4"/>
      <c r="O26" s="4"/>
      <c r="T26" s="60" t="s">
        <v>65</v>
      </c>
      <c r="U26" s="60">
        <v>7036</v>
      </c>
    </row>
    <row r="27" spans="1:46" ht="20.25" customHeight="1" x14ac:dyDescent="0.3">
      <c r="A27" s="11">
        <v>7004</v>
      </c>
      <c r="B27" s="87" t="str">
        <f>IF(ISTEXT("Conference-"&amp;VLOOKUP(A27,'Chart of Accounts'!$B$5:$C$50,2,FALSE)),"Conference-"&amp;VLOOKUP(A27,'Chart of Accounts'!$B$5:$C$50,2,FALSE),"")</f>
        <v>Conference-Badges &amp; Pins</v>
      </c>
      <c r="C27" s="135"/>
      <c r="D27" s="135"/>
      <c r="E27" s="135"/>
      <c r="F27" s="135"/>
      <c r="G27" s="135"/>
      <c r="H27" s="135"/>
      <c r="I27" s="135"/>
      <c r="J27" s="135"/>
      <c r="K27" s="135"/>
      <c r="L27" s="135"/>
      <c r="M27" s="178">
        <v>300</v>
      </c>
      <c r="N27" s="135"/>
      <c r="O27" s="81">
        <f t="shared" ref="O27:O48" si="20">SUM(C27:N27)</f>
        <v>300</v>
      </c>
      <c r="T27" s="60" t="s">
        <v>67</v>
      </c>
      <c r="U27" s="60">
        <v>7038</v>
      </c>
      <c r="AA27" s="7" t="s">
        <v>190</v>
      </c>
      <c r="AB27" s="7" t="str">
        <f t="shared" ref="AB27:AB48" si="21">IF(A27="","",A27&amp;"-000000")</f>
        <v>7004-000000</v>
      </c>
      <c r="AC27" s="7">
        <v>150</v>
      </c>
      <c r="AD27" s="7" t="str">
        <f t="shared" ref="AD27:AD48" si="22">IF(LEN($O$1)=3,$O$1,IF(LEN($O$1)=2,0&amp;$O$1,IF(LEN($O$1)=1,0&amp;0&amp;$O$1,"ERROR")))</f>
        <v>035</v>
      </c>
      <c r="AE27" s="7"/>
      <c r="AF27" s="7"/>
      <c r="AG27" s="7">
        <v>110</v>
      </c>
      <c r="AH27" s="7" t="str">
        <f>Summary!$B$2</f>
        <v>USD</v>
      </c>
      <c r="AI27" s="7">
        <f t="shared" ref="AI27:AI48" si="23">IF(C27="",0,C27)</f>
        <v>0</v>
      </c>
      <c r="AJ27" s="7">
        <f t="shared" ref="AJ27:AJ48" si="24">IF(D27="",0,D27)</f>
        <v>0</v>
      </c>
      <c r="AK27" s="7">
        <f t="shared" ref="AK27:AK48" si="25">IF(E27="",0,E27)</f>
        <v>0</v>
      </c>
      <c r="AL27" s="7">
        <f t="shared" ref="AL27:AL48" si="26">IF(F27="",0,F27)</f>
        <v>0</v>
      </c>
      <c r="AM27" s="7">
        <f t="shared" ref="AM27:AM48" si="27">IF(G27="",0,G27)</f>
        <v>0</v>
      </c>
      <c r="AN27" s="7">
        <f t="shared" ref="AN27:AN48" si="28">IF(H27="",0,H27)</f>
        <v>0</v>
      </c>
      <c r="AO27" s="7">
        <f t="shared" ref="AO27:AO48" si="29">IF(I27="",0,I27)</f>
        <v>0</v>
      </c>
      <c r="AP27" s="7">
        <f t="shared" ref="AP27:AP48" si="30">IF(J27="",0,J27)</f>
        <v>0</v>
      </c>
      <c r="AQ27" s="7">
        <f t="shared" ref="AQ27:AQ48" si="31">IF(K27="",0,K27)</f>
        <v>0</v>
      </c>
      <c r="AR27" s="7">
        <f t="shared" ref="AR27:AR48" si="32">IF(L27="",0,L27)</f>
        <v>0</v>
      </c>
      <c r="AS27" s="7">
        <f t="shared" ref="AS27:AS48" si="33">IF(M27="",0,M27)</f>
        <v>300</v>
      </c>
      <c r="AT27" s="7">
        <f t="shared" ref="AT27:AT48" si="34">IF(N27="",0,N27)</f>
        <v>0</v>
      </c>
    </row>
    <row r="28" spans="1:46" ht="20.25" customHeight="1" x14ac:dyDescent="0.3">
      <c r="A28" s="11">
        <v>7008</v>
      </c>
      <c r="B28" s="87" t="str">
        <f>IF(ISTEXT("Conference-"&amp;VLOOKUP(A28,'Chart of Accounts'!$B$5:$C$50,2,FALSE)),"Conference-"&amp;VLOOKUP(A28,'Chart of Accounts'!$B$5:$C$50,2,FALSE),"")</f>
        <v>Conference-Promotional Materials</v>
      </c>
      <c r="C28" s="135"/>
      <c r="D28" s="135"/>
      <c r="E28" s="135"/>
      <c r="F28" s="135"/>
      <c r="G28" s="135"/>
      <c r="H28" s="135"/>
      <c r="I28" s="135"/>
      <c r="J28" s="135"/>
      <c r="K28" s="135"/>
      <c r="L28" s="135"/>
      <c r="M28" s="178">
        <v>200</v>
      </c>
      <c r="N28" s="135"/>
      <c r="O28" s="81">
        <f t="shared" si="20"/>
        <v>200</v>
      </c>
      <c r="T28" s="60" t="s">
        <v>69</v>
      </c>
      <c r="U28" s="60">
        <v>7040</v>
      </c>
      <c r="AA28" s="7" t="s">
        <v>190</v>
      </c>
      <c r="AB28" s="7" t="str">
        <f t="shared" si="21"/>
        <v>7008-000000</v>
      </c>
      <c r="AC28" s="7">
        <v>150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200</v>
      </c>
      <c r="AT28" s="7">
        <f t="shared" si="34"/>
        <v>0</v>
      </c>
    </row>
    <row r="29" spans="1:46" ht="20.25" customHeight="1" x14ac:dyDescent="0.3">
      <c r="A29" s="11">
        <v>7010</v>
      </c>
      <c r="B29" s="87" t="str">
        <f>IF(ISTEXT("Conference-"&amp;VLOOKUP(A29,'Chart of Accounts'!$B$5:$C$50,2,FALSE)),"Conference-"&amp;VLOOKUP(A29,'Chart of Accounts'!$B$5:$C$50,2,FALSE),"")</f>
        <v>Conference-Awards Expense (Trophies, Plaques, Ribbons &amp; Certificates)</v>
      </c>
      <c r="C29" s="135"/>
      <c r="D29" s="135"/>
      <c r="E29" s="135"/>
      <c r="F29" s="135"/>
      <c r="G29" s="135"/>
      <c r="H29" s="135"/>
      <c r="I29" s="135"/>
      <c r="J29" s="135"/>
      <c r="K29" s="135"/>
      <c r="L29" s="135"/>
      <c r="M29" s="178">
        <v>100</v>
      </c>
      <c r="N29" s="135"/>
      <c r="O29" s="81">
        <f t="shared" si="20"/>
        <v>100</v>
      </c>
      <c r="T29" s="60" t="s">
        <v>71</v>
      </c>
      <c r="U29" s="60">
        <v>7042</v>
      </c>
      <c r="AA29" s="7" t="s">
        <v>190</v>
      </c>
      <c r="AB29" s="7" t="str">
        <f t="shared" si="21"/>
        <v>7010-000000</v>
      </c>
      <c r="AC29" s="7">
        <v>150</v>
      </c>
      <c r="AD29" s="7" t="str">
        <f t="shared" si="22"/>
        <v>035</v>
      </c>
      <c r="AE29" s="7"/>
      <c r="AF29" s="7"/>
      <c r="AG29" s="7">
        <v>110</v>
      </c>
      <c r="AH29" s="7" t="str">
        <f>Summary!$B$2</f>
        <v>USD</v>
      </c>
      <c r="AI29" s="7">
        <f t="shared" si="23"/>
        <v>0</v>
      </c>
      <c r="AJ29" s="7">
        <f t="shared" si="24"/>
        <v>0</v>
      </c>
      <c r="AK29" s="7">
        <f t="shared" si="25"/>
        <v>0</v>
      </c>
      <c r="AL29" s="7">
        <f t="shared" si="26"/>
        <v>0</v>
      </c>
      <c r="AM29" s="7">
        <f t="shared" si="27"/>
        <v>0</v>
      </c>
      <c r="AN29" s="7">
        <f t="shared" si="28"/>
        <v>0</v>
      </c>
      <c r="AO29" s="7">
        <f t="shared" si="29"/>
        <v>0</v>
      </c>
      <c r="AP29" s="7">
        <f t="shared" si="30"/>
        <v>0</v>
      </c>
      <c r="AQ29" s="7">
        <f t="shared" si="31"/>
        <v>0</v>
      </c>
      <c r="AR29" s="7">
        <f t="shared" si="32"/>
        <v>0</v>
      </c>
      <c r="AS29" s="7">
        <f t="shared" si="33"/>
        <v>100</v>
      </c>
      <c r="AT29" s="7">
        <f t="shared" si="34"/>
        <v>0</v>
      </c>
    </row>
    <row r="30" spans="1:46" ht="20.25" customHeight="1" x14ac:dyDescent="0.3">
      <c r="A30" s="11">
        <v>7012</v>
      </c>
      <c r="B30" s="87" t="str">
        <f>IF(ISTEXT("Conference-"&amp;VLOOKUP(A30,'Chart of Accounts'!$B$5:$C$50,2,FALSE)),"Conference-"&amp;VLOOKUP(A30,'Chart of Accounts'!$B$5:$C$50,2,FALSE),"")</f>
        <v>Conference-Supplies &amp; Stationery Expense</v>
      </c>
      <c r="C30" s="135"/>
      <c r="D30" s="135"/>
      <c r="E30" s="135"/>
      <c r="F30" s="135"/>
      <c r="G30" s="135"/>
      <c r="H30" s="135"/>
      <c r="I30" s="135"/>
      <c r="J30" s="135"/>
      <c r="K30" s="135"/>
      <c r="L30" s="135"/>
      <c r="M30" s="178"/>
      <c r="N30" s="135"/>
      <c r="O30" s="81">
        <f t="shared" si="20"/>
        <v>0</v>
      </c>
      <c r="T30" s="60" t="s">
        <v>72</v>
      </c>
      <c r="U30" s="60">
        <v>7044</v>
      </c>
      <c r="AA30" s="7" t="s">
        <v>190</v>
      </c>
      <c r="AB30" s="7" t="str">
        <f t="shared" si="21"/>
        <v>7012-000000</v>
      </c>
      <c r="AC30" s="7">
        <v>150</v>
      </c>
      <c r="AD30" s="7" t="str">
        <f t="shared" si="22"/>
        <v>035</v>
      </c>
      <c r="AE30" s="7"/>
      <c r="AF30" s="7"/>
      <c r="AG30" s="7">
        <v>110</v>
      </c>
      <c r="AH30" s="7" t="str">
        <f>Summary!$B$2</f>
        <v>USD</v>
      </c>
      <c r="AI30" s="7">
        <f t="shared" si="23"/>
        <v>0</v>
      </c>
      <c r="AJ30" s="7">
        <f t="shared" si="24"/>
        <v>0</v>
      </c>
      <c r="AK30" s="7">
        <f t="shared" si="25"/>
        <v>0</v>
      </c>
      <c r="AL30" s="7">
        <f t="shared" si="26"/>
        <v>0</v>
      </c>
      <c r="AM30" s="7">
        <f t="shared" si="27"/>
        <v>0</v>
      </c>
      <c r="AN30" s="7">
        <f t="shared" si="28"/>
        <v>0</v>
      </c>
      <c r="AO30" s="7">
        <f t="shared" si="29"/>
        <v>0</v>
      </c>
      <c r="AP30" s="7">
        <f t="shared" si="30"/>
        <v>0</v>
      </c>
      <c r="AQ30" s="7">
        <f t="shared" si="31"/>
        <v>0</v>
      </c>
      <c r="AR30" s="7">
        <f t="shared" si="32"/>
        <v>0</v>
      </c>
      <c r="AS30" s="7">
        <f t="shared" si="33"/>
        <v>0</v>
      </c>
      <c r="AT30" s="7">
        <f t="shared" si="34"/>
        <v>0</v>
      </c>
    </row>
    <row r="31" spans="1:46" ht="20.25" customHeight="1" x14ac:dyDescent="0.3">
      <c r="A31" s="11">
        <v>7014</v>
      </c>
      <c r="B31" s="87" t="str">
        <f>IF(ISTEXT("Conference-"&amp;VLOOKUP(A31,'Chart of Accounts'!$B$5:$C$50,2,FALSE)),"Conference-"&amp;VLOOKUP(A31,'Chart of Accounts'!$B$5:$C$50,2,FALSE),"")</f>
        <v>Conference-Room Rental Event Expense</v>
      </c>
      <c r="C31" s="135"/>
      <c r="D31" s="135"/>
      <c r="E31" s="135"/>
      <c r="F31" s="135"/>
      <c r="G31" s="135"/>
      <c r="H31" s="135"/>
      <c r="I31" s="135"/>
      <c r="J31" s="135"/>
      <c r="K31" s="135"/>
      <c r="L31" s="135"/>
      <c r="M31" s="178">
        <v>1500</v>
      </c>
      <c r="N31" s="135"/>
      <c r="O31" s="81">
        <f t="shared" si="20"/>
        <v>1500</v>
      </c>
      <c r="T31" s="60" t="s">
        <v>74</v>
      </c>
      <c r="U31" s="60">
        <v>7046</v>
      </c>
      <c r="AA31" s="7" t="s">
        <v>190</v>
      </c>
      <c r="AB31" s="7" t="str">
        <f t="shared" si="21"/>
        <v>7014-000000</v>
      </c>
      <c r="AC31" s="7">
        <v>150</v>
      </c>
      <c r="AD31" s="7" t="str">
        <f t="shared" si="22"/>
        <v>035</v>
      </c>
      <c r="AE31" s="7"/>
      <c r="AF31" s="7"/>
      <c r="AG31" s="7">
        <v>110</v>
      </c>
      <c r="AH31" s="7" t="str">
        <f>Summary!$B$2</f>
        <v>USD</v>
      </c>
      <c r="AI31" s="7">
        <f t="shared" si="23"/>
        <v>0</v>
      </c>
      <c r="AJ31" s="7">
        <f t="shared" si="24"/>
        <v>0</v>
      </c>
      <c r="AK31" s="7">
        <f t="shared" si="25"/>
        <v>0</v>
      </c>
      <c r="AL31" s="7">
        <f t="shared" si="26"/>
        <v>0</v>
      </c>
      <c r="AM31" s="7">
        <f t="shared" si="27"/>
        <v>0</v>
      </c>
      <c r="AN31" s="7">
        <f t="shared" si="28"/>
        <v>0</v>
      </c>
      <c r="AO31" s="7">
        <f t="shared" si="29"/>
        <v>0</v>
      </c>
      <c r="AP31" s="7">
        <f t="shared" si="30"/>
        <v>0</v>
      </c>
      <c r="AQ31" s="7">
        <f t="shared" si="31"/>
        <v>0</v>
      </c>
      <c r="AR31" s="7">
        <f t="shared" si="32"/>
        <v>0</v>
      </c>
      <c r="AS31" s="7">
        <f t="shared" si="33"/>
        <v>1500</v>
      </c>
      <c r="AT31" s="7">
        <f t="shared" si="34"/>
        <v>0</v>
      </c>
    </row>
    <row r="32" spans="1:46" ht="20.25" customHeight="1" x14ac:dyDescent="0.3">
      <c r="A32" s="11">
        <v>7016</v>
      </c>
      <c r="B32" s="87" t="str">
        <f>IF(ISTEXT("Conference-"&amp;VLOOKUP(A32,'Chart of Accounts'!$B$5:$C$50,2,FALSE)),"Conference-"&amp;VLOOKUP(A32,'Chart of Accounts'!$B$5:$C$50,2,FALSE),"")</f>
        <v>Conference-Meal Event Expense</v>
      </c>
      <c r="C32" s="135"/>
      <c r="D32" s="135"/>
      <c r="E32" s="135"/>
      <c r="F32" s="135"/>
      <c r="G32" s="135"/>
      <c r="H32" s="135"/>
      <c r="I32" s="135"/>
      <c r="J32" s="135"/>
      <c r="K32" s="135"/>
      <c r="L32" s="135"/>
      <c r="M32" s="178">
        <v>20000</v>
      </c>
      <c r="N32" s="135"/>
      <c r="O32" s="81">
        <f t="shared" si="20"/>
        <v>20000</v>
      </c>
      <c r="T32" s="60" t="s">
        <v>76</v>
      </c>
      <c r="U32" s="60">
        <v>7048</v>
      </c>
      <c r="AA32" s="7" t="s">
        <v>190</v>
      </c>
      <c r="AB32" s="7" t="str">
        <f t="shared" si="21"/>
        <v>7016-000000</v>
      </c>
      <c r="AC32" s="7">
        <v>150</v>
      </c>
      <c r="AD32" s="7" t="str">
        <f t="shared" si="22"/>
        <v>035</v>
      </c>
      <c r="AE32" s="7"/>
      <c r="AF32" s="7"/>
      <c r="AG32" s="7">
        <v>110</v>
      </c>
      <c r="AH32" s="7" t="str">
        <f>Summary!$B$2</f>
        <v>USD</v>
      </c>
      <c r="AI32" s="7">
        <f t="shared" si="23"/>
        <v>0</v>
      </c>
      <c r="AJ32" s="7">
        <f t="shared" si="24"/>
        <v>0</v>
      </c>
      <c r="AK32" s="7">
        <f t="shared" si="25"/>
        <v>0</v>
      </c>
      <c r="AL32" s="7">
        <f t="shared" si="26"/>
        <v>0</v>
      </c>
      <c r="AM32" s="7">
        <f t="shared" si="27"/>
        <v>0</v>
      </c>
      <c r="AN32" s="7">
        <f t="shared" si="28"/>
        <v>0</v>
      </c>
      <c r="AO32" s="7">
        <f t="shared" si="29"/>
        <v>0</v>
      </c>
      <c r="AP32" s="7">
        <f t="shared" si="30"/>
        <v>0</v>
      </c>
      <c r="AQ32" s="7">
        <f t="shared" si="31"/>
        <v>0</v>
      </c>
      <c r="AR32" s="7">
        <f t="shared" si="32"/>
        <v>0</v>
      </c>
      <c r="AS32" s="7">
        <f t="shared" si="33"/>
        <v>20000</v>
      </c>
      <c r="AT32" s="7">
        <f t="shared" si="34"/>
        <v>0</v>
      </c>
    </row>
    <row r="33" spans="1:46" ht="20.25" customHeight="1" x14ac:dyDescent="0.3">
      <c r="A33" s="11">
        <v>7018</v>
      </c>
      <c r="B33" s="87" t="str">
        <f>IF(ISTEXT("Conference-"&amp;VLOOKUP(A33,'Chart of Accounts'!$B$5:$C$50,2,FALSE)),"Conference-"&amp;VLOOKUP(A33,'Chart of Accounts'!$B$5:$C$50,2,FALSE),"")</f>
        <v>Conference-Decorations Expense</v>
      </c>
      <c r="C33" s="135"/>
      <c r="D33" s="135"/>
      <c r="E33" s="135"/>
      <c r="F33" s="135"/>
      <c r="G33" s="135"/>
      <c r="H33" s="135"/>
      <c r="I33" s="135"/>
      <c r="J33" s="135"/>
      <c r="K33" s="135"/>
      <c r="L33" s="135"/>
      <c r="M33" s="178">
        <v>500</v>
      </c>
      <c r="N33" s="135"/>
      <c r="O33" s="81">
        <f t="shared" si="20"/>
        <v>500</v>
      </c>
      <c r="T33" s="60" t="s">
        <v>78</v>
      </c>
      <c r="U33" s="60">
        <v>7050</v>
      </c>
      <c r="AA33" s="7" t="s">
        <v>190</v>
      </c>
      <c r="AB33" s="7" t="str">
        <f t="shared" si="21"/>
        <v>7018-000000</v>
      </c>
      <c r="AC33" s="7">
        <v>150</v>
      </c>
      <c r="AD33" s="7" t="str">
        <f t="shared" si="22"/>
        <v>035</v>
      </c>
      <c r="AE33" s="7"/>
      <c r="AF33" s="7"/>
      <c r="AG33" s="7">
        <v>110</v>
      </c>
      <c r="AH33" s="7" t="str">
        <f>Summary!$B$2</f>
        <v>USD</v>
      </c>
      <c r="AI33" s="7">
        <f t="shared" si="23"/>
        <v>0</v>
      </c>
      <c r="AJ33" s="7">
        <f t="shared" si="24"/>
        <v>0</v>
      </c>
      <c r="AK33" s="7">
        <f t="shared" si="25"/>
        <v>0</v>
      </c>
      <c r="AL33" s="7">
        <f t="shared" si="26"/>
        <v>0</v>
      </c>
      <c r="AM33" s="7">
        <f t="shared" si="27"/>
        <v>0</v>
      </c>
      <c r="AN33" s="7">
        <f t="shared" si="28"/>
        <v>0</v>
      </c>
      <c r="AO33" s="7">
        <f t="shared" si="29"/>
        <v>0</v>
      </c>
      <c r="AP33" s="7">
        <f t="shared" si="30"/>
        <v>0</v>
      </c>
      <c r="AQ33" s="7">
        <f t="shared" si="31"/>
        <v>0</v>
      </c>
      <c r="AR33" s="7">
        <f t="shared" si="32"/>
        <v>0</v>
      </c>
      <c r="AS33" s="7">
        <f t="shared" si="33"/>
        <v>500</v>
      </c>
      <c r="AT33" s="7">
        <f t="shared" si="34"/>
        <v>0</v>
      </c>
    </row>
    <row r="34" spans="1:46" ht="20.25" customHeight="1" x14ac:dyDescent="0.3">
      <c r="A34" s="11">
        <v>7020</v>
      </c>
      <c r="B34" s="87" t="str">
        <f>IF(ISTEXT("Conference-"&amp;VLOOKUP(A34,'Chart of Accounts'!$B$5:$C$50,2,FALSE)),"Conference-"&amp;VLOOKUP(A34,'Chart of Accounts'!$B$5:$C$50,2,FALSE),"")</f>
        <v>Conference-Printing Expense</v>
      </c>
      <c r="C34" s="135"/>
      <c r="D34" s="135"/>
      <c r="E34" s="135"/>
      <c r="F34" s="135"/>
      <c r="G34" s="135"/>
      <c r="H34" s="135"/>
      <c r="I34" s="135"/>
      <c r="J34" s="135"/>
      <c r="K34" s="135"/>
      <c r="L34" s="135"/>
      <c r="M34" s="178">
        <v>1500</v>
      </c>
      <c r="N34" s="135"/>
      <c r="O34" s="81">
        <f t="shared" si="20"/>
        <v>1500</v>
      </c>
      <c r="T34" s="60" t="s">
        <v>80</v>
      </c>
      <c r="U34" s="60">
        <v>7052</v>
      </c>
      <c r="AA34" s="7" t="s">
        <v>190</v>
      </c>
      <c r="AB34" s="7" t="str">
        <f t="shared" si="21"/>
        <v>7020-000000</v>
      </c>
      <c r="AC34" s="7">
        <v>150</v>
      </c>
      <c r="AD34" s="7" t="str">
        <f t="shared" si="22"/>
        <v>035</v>
      </c>
      <c r="AE34" s="7"/>
      <c r="AF34" s="7"/>
      <c r="AG34" s="7">
        <v>110</v>
      </c>
      <c r="AH34" s="7" t="str">
        <f>Summary!$B$2</f>
        <v>USD</v>
      </c>
      <c r="AI34" s="7">
        <f t="shared" si="23"/>
        <v>0</v>
      </c>
      <c r="AJ34" s="7">
        <f t="shared" si="24"/>
        <v>0</v>
      </c>
      <c r="AK34" s="7">
        <f t="shared" si="25"/>
        <v>0</v>
      </c>
      <c r="AL34" s="7">
        <f t="shared" si="26"/>
        <v>0</v>
      </c>
      <c r="AM34" s="7">
        <f t="shared" si="27"/>
        <v>0</v>
      </c>
      <c r="AN34" s="7">
        <f t="shared" si="28"/>
        <v>0</v>
      </c>
      <c r="AO34" s="7">
        <f t="shared" si="29"/>
        <v>0</v>
      </c>
      <c r="AP34" s="7">
        <f t="shared" si="30"/>
        <v>0</v>
      </c>
      <c r="AQ34" s="7">
        <f t="shared" si="31"/>
        <v>0</v>
      </c>
      <c r="AR34" s="7">
        <f t="shared" si="32"/>
        <v>0</v>
      </c>
      <c r="AS34" s="7">
        <f t="shared" si="33"/>
        <v>1500</v>
      </c>
      <c r="AT34" s="7">
        <f t="shared" si="34"/>
        <v>0</v>
      </c>
    </row>
    <row r="35" spans="1:46" ht="20.25" customHeight="1" x14ac:dyDescent="0.3">
      <c r="A35" s="11">
        <v>7022</v>
      </c>
      <c r="B35" s="87" t="str">
        <f>IF(ISTEXT("Conference-"&amp;VLOOKUP(A35,'Chart of Accounts'!$B$5:$C$50,2,FALSE)),"Conference-"&amp;VLOOKUP(A35,'Chart of Accounts'!$B$5:$C$50,2,FALSE),"")</f>
        <v>Conference-Audio Visual Expense</v>
      </c>
      <c r="C35" s="135"/>
      <c r="D35" s="135"/>
      <c r="E35" s="135"/>
      <c r="F35" s="135"/>
      <c r="G35" s="135"/>
      <c r="H35" s="135"/>
      <c r="I35" s="135"/>
      <c r="J35" s="135"/>
      <c r="K35" s="135"/>
      <c r="L35" s="135"/>
      <c r="M35" s="178">
        <v>250</v>
      </c>
      <c r="N35" s="135"/>
      <c r="O35" s="81">
        <f t="shared" si="20"/>
        <v>250</v>
      </c>
      <c r="T35" s="60" t="s">
        <v>81</v>
      </c>
      <c r="U35" s="60">
        <v>7070</v>
      </c>
      <c r="AA35" s="7" t="s">
        <v>190</v>
      </c>
      <c r="AB35" s="7" t="str">
        <f t="shared" si="21"/>
        <v>7022-000000</v>
      </c>
      <c r="AC35" s="7">
        <v>150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250</v>
      </c>
      <c r="AT35" s="7">
        <f t="shared" si="34"/>
        <v>0</v>
      </c>
    </row>
    <row r="36" spans="1:46" ht="20.25" customHeight="1" x14ac:dyDescent="0.3">
      <c r="A36" s="11">
        <v>7030</v>
      </c>
      <c r="B36" s="87" t="str">
        <f>IF(ISTEXT("Conference-"&amp;VLOOKUP(A36,'Chart of Accounts'!$B$5:$C$50,2,FALSE)),"Conference-"&amp;VLOOKUP(A36,'Chart of Accounts'!$B$5:$C$50,2,FALSE),"")</f>
        <v>Conference-Photocopying Expense</v>
      </c>
      <c r="C36" s="135"/>
      <c r="D36" s="135"/>
      <c r="E36" s="135"/>
      <c r="F36" s="135"/>
      <c r="G36" s="135"/>
      <c r="H36" s="135"/>
      <c r="I36" s="135"/>
      <c r="J36" s="135"/>
      <c r="K36" s="135"/>
      <c r="L36" s="135"/>
      <c r="M36" s="178">
        <v>200</v>
      </c>
      <c r="N36" s="135"/>
      <c r="O36" s="81">
        <f t="shared" si="20"/>
        <v>200</v>
      </c>
      <c r="T36" s="60" t="s">
        <v>83</v>
      </c>
      <c r="U36" s="60">
        <v>7072</v>
      </c>
      <c r="AA36" s="7" t="s">
        <v>190</v>
      </c>
      <c r="AB36" s="7" t="str">
        <f t="shared" si="21"/>
        <v>7030-000000</v>
      </c>
      <c r="AC36" s="7">
        <v>150</v>
      </c>
      <c r="AD36" s="7" t="str">
        <f t="shared" si="22"/>
        <v>035</v>
      </c>
      <c r="AE36" s="7"/>
      <c r="AF36" s="7"/>
      <c r="AG36" s="7">
        <v>110</v>
      </c>
      <c r="AH36" s="7" t="str">
        <f>Summary!$B$2</f>
        <v>USD</v>
      </c>
      <c r="AI36" s="7">
        <f t="shared" si="23"/>
        <v>0</v>
      </c>
      <c r="AJ36" s="7">
        <f t="shared" si="24"/>
        <v>0</v>
      </c>
      <c r="AK36" s="7">
        <f t="shared" si="25"/>
        <v>0</v>
      </c>
      <c r="AL36" s="7">
        <f t="shared" si="26"/>
        <v>0</v>
      </c>
      <c r="AM36" s="7">
        <f t="shared" si="27"/>
        <v>0</v>
      </c>
      <c r="AN36" s="7">
        <f t="shared" si="28"/>
        <v>0</v>
      </c>
      <c r="AO36" s="7">
        <f t="shared" si="29"/>
        <v>0</v>
      </c>
      <c r="AP36" s="7">
        <f t="shared" si="30"/>
        <v>0</v>
      </c>
      <c r="AQ36" s="7">
        <f t="shared" si="31"/>
        <v>0</v>
      </c>
      <c r="AR36" s="7">
        <f t="shared" si="32"/>
        <v>0</v>
      </c>
      <c r="AS36" s="7">
        <f t="shared" si="33"/>
        <v>200</v>
      </c>
      <c r="AT36" s="7">
        <f t="shared" si="34"/>
        <v>0</v>
      </c>
    </row>
    <row r="37" spans="1:46" ht="20.25" customHeight="1" x14ac:dyDescent="0.3">
      <c r="A37" s="11">
        <v>7042</v>
      </c>
      <c r="B37" s="87" t="str">
        <f>IF(ISTEXT("Conference-"&amp;VLOOKUP(A37,'Chart of Accounts'!$B$5:$C$50,2,FALSE)),"Conference-"&amp;VLOOKUP(A37,'Chart of Accounts'!$B$5:$C$50,2,FALSE),"")</f>
        <v>Conference-Outside Contractor Expense</v>
      </c>
      <c r="C37" s="135"/>
      <c r="D37" s="135"/>
      <c r="E37" s="135"/>
      <c r="F37" s="135"/>
      <c r="G37" s="135"/>
      <c r="H37" s="135"/>
      <c r="I37" s="135"/>
      <c r="J37" s="135"/>
      <c r="K37" s="135"/>
      <c r="L37" s="135"/>
      <c r="M37" s="178"/>
      <c r="N37" s="135"/>
      <c r="O37" s="81">
        <f t="shared" si="20"/>
        <v>0</v>
      </c>
      <c r="T37" s="60" t="s">
        <v>85</v>
      </c>
      <c r="U37" s="60">
        <v>7078</v>
      </c>
      <c r="AA37" s="7" t="s">
        <v>190</v>
      </c>
      <c r="AB37" s="7" t="str">
        <f t="shared" si="21"/>
        <v>7042-000000</v>
      </c>
      <c r="AC37" s="7">
        <v>150</v>
      </c>
      <c r="AD37" s="7" t="str">
        <f t="shared" si="22"/>
        <v>035</v>
      </c>
      <c r="AE37" s="7"/>
      <c r="AF37" s="7"/>
      <c r="AG37" s="7">
        <v>110</v>
      </c>
      <c r="AH37" s="7" t="str">
        <f>Summary!$B$2</f>
        <v>USD</v>
      </c>
      <c r="AI37" s="7">
        <f t="shared" si="23"/>
        <v>0</v>
      </c>
      <c r="AJ37" s="7">
        <f t="shared" si="24"/>
        <v>0</v>
      </c>
      <c r="AK37" s="7">
        <f t="shared" si="25"/>
        <v>0</v>
      </c>
      <c r="AL37" s="7">
        <f t="shared" si="26"/>
        <v>0</v>
      </c>
      <c r="AM37" s="7">
        <f t="shared" si="27"/>
        <v>0</v>
      </c>
      <c r="AN37" s="7">
        <f t="shared" si="28"/>
        <v>0</v>
      </c>
      <c r="AO37" s="7">
        <f t="shared" si="29"/>
        <v>0</v>
      </c>
      <c r="AP37" s="7">
        <f t="shared" si="30"/>
        <v>0</v>
      </c>
      <c r="AQ37" s="7">
        <f t="shared" si="31"/>
        <v>0</v>
      </c>
      <c r="AR37" s="7">
        <f t="shared" si="32"/>
        <v>0</v>
      </c>
      <c r="AS37" s="7">
        <f t="shared" si="33"/>
        <v>0</v>
      </c>
      <c r="AT37" s="7">
        <f t="shared" si="34"/>
        <v>0</v>
      </c>
    </row>
    <row r="38" spans="1:46" ht="20.25" customHeight="1" x14ac:dyDescent="0.3">
      <c r="A38" s="11">
        <v>7048</v>
      </c>
      <c r="B38" s="87" t="str">
        <f>IF(ISTEXT("Conference-"&amp;VLOOKUP(A38,'Chart of Accounts'!$B$5:$C$50,2,FALSE)),"Conference-"&amp;VLOOKUP(A38,'Chart of Accounts'!$B$5:$C$50,2,FALSE),"")</f>
        <v>Conference-Equipment Purchase Expense (Less than $500)</v>
      </c>
      <c r="C38" s="135"/>
      <c r="D38" s="135"/>
      <c r="E38" s="135"/>
      <c r="F38" s="135"/>
      <c r="G38" s="135"/>
      <c r="H38" s="135"/>
      <c r="I38" s="135"/>
      <c r="J38" s="135"/>
      <c r="K38" s="135"/>
      <c r="L38" s="135"/>
      <c r="M38" s="178"/>
      <c r="N38" s="135"/>
      <c r="O38" s="81">
        <f t="shared" si="20"/>
        <v>0</v>
      </c>
      <c r="T38" s="60" t="s">
        <v>87</v>
      </c>
      <c r="U38" s="60">
        <v>7080</v>
      </c>
      <c r="AA38" s="7" t="s">
        <v>190</v>
      </c>
      <c r="AB38" s="7" t="str">
        <f t="shared" si="21"/>
        <v>7048-000000</v>
      </c>
      <c r="AC38" s="7">
        <v>150</v>
      </c>
      <c r="AD38" s="7" t="str">
        <f t="shared" si="22"/>
        <v>035</v>
      </c>
      <c r="AE38" s="7"/>
      <c r="AF38" s="7"/>
      <c r="AG38" s="7">
        <v>110</v>
      </c>
      <c r="AH38" s="7" t="str">
        <f>Summary!$B$2</f>
        <v>USD</v>
      </c>
      <c r="AI38" s="7">
        <f t="shared" si="23"/>
        <v>0</v>
      </c>
      <c r="AJ38" s="7">
        <f t="shared" si="24"/>
        <v>0</v>
      </c>
      <c r="AK38" s="7">
        <f t="shared" si="25"/>
        <v>0</v>
      </c>
      <c r="AL38" s="7">
        <f t="shared" si="26"/>
        <v>0</v>
      </c>
      <c r="AM38" s="7">
        <f t="shared" si="27"/>
        <v>0</v>
      </c>
      <c r="AN38" s="7">
        <f t="shared" si="28"/>
        <v>0</v>
      </c>
      <c r="AO38" s="7">
        <f t="shared" si="29"/>
        <v>0</v>
      </c>
      <c r="AP38" s="7">
        <f t="shared" si="30"/>
        <v>0</v>
      </c>
      <c r="AQ38" s="7">
        <f t="shared" si="31"/>
        <v>0</v>
      </c>
      <c r="AR38" s="7">
        <f t="shared" si="32"/>
        <v>0</v>
      </c>
      <c r="AS38" s="7">
        <f t="shared" si="33"/>
        <v>0</v>
      </c>
      <c r="AT38" s="7">
        <f t="shared" si="34"/>
        <v>0</v>
      </c>
    </row>
    <row r="39" spans="1:46" ht="20.25" customHeight="1" x14ac:dyDescent="0.3">
      <c r="A39" s="11">
        <v>7070</v>
      </c>
      <c r="B39" s="87" t="str">
        <f>IF(ISTEXT("Conference-"&amp;VLOOKUP(A39,'Chart of Accounts'!$B$5:$C$50,2,FALSE)),"Conference-"&amp;VLOOKUP(A39,'Chart of Accounts'!$B$5:$C$50,2,FALSE),"")</f>
        <v>Conference-Bank Charges &amp; Credit Card Fee Expense</v>
      </c>
      <c r="C39" s="135"/>
      <c r="D39" s="135"/>
      <c r="E39" s="135"/>
      <c r="F39" s="135"/>
      <c r="G39" s="135"/>
      <c r="H39" s="135"/>
      <c r="I39" s="135"/>
      <c r="J39" s="135"/>
      <c r="K39" s="135"/>
      <c r="L39" s="135"/>
      <c r="M39" s="178"/>
      <c r="N39" s="135"/>
      <c r="O39" s="81">
        <f t="shared" si="20"/>
        <v>0</v>
      </c>
      <c r="T39" s="60" t="s">
        <v>89</v>
      </c>
      <c r="U39" s="60">
        <v>7082</v>
      </c>
      <c r="AA39" s="7" t="s">
        <v>190</v>
      </c>
      <c r="AB39" s="7" t="str">
        <f t="shared" si="21"/>
        <v>7070-000000</v>
      </c>
      <c r="AC39" s="7">
        <v>150</v>
      </c>
      <c r="AD39" s="7" t="str">
        <f t="shared" si="22"/>
        <v>035</v>
      </c>
      <c r="AE39" s="7"/>
      <c r="AF39" s="7"/>
      <c r="AG39" s="7">
        <v>110</v>
      </c>
      <c r="AH39" s="7" t="str">
        <f>Summary!$B$2</f>
        <v>USD</v>
      </c>
      <c r="AI39" s="7">
        <f t="shared" si="23"/>
        <v>0</v>
      </c>
      <c r="AJ39" s="7">
        <f t="shared" si="24"/>
        <v>0</v>
      </c>
      <c r="AK39" s="7">
        <f t="shared" si="25"/>
        <v>0</v>
      </c>
      <c r="AL39" s="7">
        <f t="shared" si="26"/>
        <v>0</v>
      </c>
      <c r="AM39" s="7">
        <f t="shared" si="27"/>
        <v>0</v>
      </c>
      <c r="AN39" s="7">
        <f t="shared" si="28"/>
        <v>0</v>
      </c>
      <c r="AO39" s="7">
        <f t="shared" si="29"/>
        <v>0</v>
      </c>
      <c r="AP39" s="7">
        <f t="shared" si="30"/>
        <v>0</v>
      </c>
      <c r="AQ39" s="7">
        <f t="shared" si="31"/>
        <v>0</v>
      </c>
      <c r="AR39" s="7">
        <f t="shared" si="32"/>
        <v>0</v>
      </c>
      <c r="AS39" s="7">
        <f t="shared" si="33"/>
        <v>0</v>
      </c>
      <c r="AT39" s="7">
        <f t="shared" si="34"/>
        <v>0</v>
      </c>
    </row>
    <row r="40" spans="1:46" ht="20.25" customHeight="1" x14ac:dyDescent="0.3">
      <c r="A40" s="11">
        <v>7072</v>
      </c>
      <c r="B40" s="87" t="str">
        <f>IF(ISTEXT("Conference-"&amp;VLOOKUP(A40,'Chart of Accounts'!$B$5:$C$50,2,FALSE)),"Conference-"&amp;VLOOKUP(A40,'Chart of Accounts'!$B$5:$C$50,2,FALSE),"")</f>
        <v>Conference-Sales Tax Expense (incl. GST, VAT, etc.)</v>
      </c>
      <c r="C40" s="135"/>
      <c r="D40" s="135"/>
      <c r="E40" s="135"/>
      <c r="F40" s="135"/>
      <c r="G40" s="135"/>
      <c r="H40" s="135"/>
      <c r="I40" s="135"/>
      <c r="J40" s="135"/>
      <c r="K40" s="135"/>
      <c r="L40" s="135"/>
      <c r="M40" s="178"/>
      <c r="N40" s="135"/>
      <c r="O40" s="81">
        <f t="shared" si="20"/>
        <v>0</v>
      </c>
      <c r="T40" s="60" t="s">
        <v>91</v>
      </c>
      <c r="U40" s="60">
        <v>7084</v>
      </c>
      <c r="AA40" s="7" t="s">
        <v>190</v>
      </c>
      <c r="AB40" s="7" t="str">
        <f t="shared" si="21"/>
        <v>7072-000000</v>
      </c>
      <c r="AC40" s="7">
        <v>150</v>
      </c>
      <c r="AD40" s="7" t="str">
        <f t="shared" si="22"/>
        <v>035</v>
      </c>
      <c r="AE40" s="7"/>
      <c r="AF40" s="7"/>
      <c r="AG40" s="7">
        <v>110</v>
      </c>
      <c r="AH40" s="7" t="str">
        <f>Summary!$B$2</f>
        <v>USD</v>
      </c>
      <c r="AI40" s="7">
        <f t="shared" si="23"/>
        <v>0</v>
      </c>
      <c r="AJ40" s="7">
        <f t="shared" si="24"/>
        <v>0</v>
      </c>
      <c r="AK40" s="7">
        <f t="shared" si="25"/>
        <v>0</v>
      </c>
      <c r="AL40" s="7">
        <f t="shared" si="26"/>
        <v>0</v>
      </c>
      <c r="AM40" s="7">
        <f t="shared" si="27"/>
        <v>0</v>
      </c>
      <c r="AN40" s="7">
        <f t="shared" si="28"/>
        <v>0</v>
      </c>
      <c r="AO40" s="7">
        <f t="shared" si="29"/>
        <v>0</v>
      </c>
      <c r="AP40" s="7">
        <f t="shared" si="30"/>
        <v>0</v>
      </c>
      <c r="AQ40" s="7">
        <f t="shared" si="31"/>
        <v>0</v>
      </c>
      <c r="AR40" s="7">
        <f t="shared" si="32"/>
        <v>0</v>
      </c>
      <c r="AS40" s="7">
        <f t="shared" si="33"/>
        <v>0</v>
      </c>
      <c r="AT40" s="7">
        <f t="shared" si="34"/>
        <v>0</v>
      </c>
    </row>
    <row r="41" spans="1:46" ht="20.25" customHeight="1" x14ac:dyDescent="0.3">
      <c r="A41" s="11">
        <v>7078</v>
      </c>
      <c r="B41" s="87" t="str">
        <f>IF(ISTEXT("Conference-"&amp;VLOOKUP(A41,'Chart of Accounts'!$B$5:$C$50,2,FALSE)),"Conference-"&amp;VLOOKUP(A41,'Chart of Accounts'!$B$5:$C$50,2,FALSE),"")</f>
        <v>Conference-Food Expense</v>
      </c>
      <c r="C41" s="135"/>
      <c r="D41" s="135"/>
      <c r="E41" s="135"/>
      <c r="F41" s="135"/>
      <c r="G41" s="135"/>
      <c r="H41" s="135"/>
      <c r="I41" s="135"/>
      <c r="J41" s="135"/>
      <c r="K41" s="135"/>
      <c r="L41" s="135"/>
      <c r="M41" s="178"/>
      <c r="N41" s="135"/>
      <c r="O41" s="81">
        <f t="shared" si="20"/>
        <v>0</v>
      </c>
      <c r="T41" s="60" t="s">
        <v>93</v>
      </c>
      <c r="U41" s="60">
        <v>7086</v>
      </c>
      <c r="AA41" s="7" t="s">
        <v>190</v>
      </c>
      <c r="AB41" s="7" t="str">
        <f t="shared" si="21"/>
        <v>7078-000000</v>
      </c>
      <c r="AC41" s="7">
        <v>150</v>
      </c>
      <c r="AD41" s="7" t="str">
        <f t="shared" si="22"/>
        <v>035</v>
      </c>
      <c r="AE41" s="7"/>
      <c r="AF41" s="7"/>
      <c r="AG41" s="7">
        <v>110</v>
      </c>
      <c r="AH41" s="7" t="str">
        <f>Summary!$B$2</f>
        <v>USD</v>
      </c>
      <c r="AI41" s="7">
        <f t="shared" si="23"/>
        <v>0</v>
      </c>
      <c r="AJ41" s="7">
        <f t="shared" si="24"/>
        <v>0</v>
      </c>
      <c r="AK41" s="7">
        <f t="shared" si="25"/>
        <v>0</v>
      </c>
      <c r="AL41" s="7">
        <f t="shared" si="26"/>
        <v>0</v>
      </c>
      <c r="AM41" s="7">
        <f t="shared" si="27"/>
        <v>0</v>
      </c>
      <c r="AN41" s="7">
        <f t="shared" si="28"/>
        <v>0</v>
      </c>
      <c r="AO41" s="7">
        <f t="shared" si="29"/>
        <v>0</v>
      </c>
      <c r="AP41" s="7">
        <f t="shared" si="30"/>
        <v>0</v>
      </c>
      <c r="AQ41" s="7">
        <f t="shared" si="31"/>
        <v>0</v>
      </c>
      <c r="AR41" s="7">
        <f t="shared" si="32"/>
        <v>0</v>
      </c>
      <c r="AS41" s="7">
        <f t="shared" si="33"/>
        <v>0</v>
      </c>
      <c r="AT41" s="7">
        <f t="shared" si="34"/>
        <v>0</v>
      </c>
    </row>
    <row r="42" spans="1:46" ht="20.25" customHeight="1" x14ac:dyDescent="0.3">
      <c r="A42" s="11">
        <v>7080</v>
      </c>
      <c r="B42" s="87" t="str">
        <f>IF(ISTEXT("Conference-"&amp;VLOOKUP(A42,'Chart of Accounts'!$B$5:$C$50,2,FALSE)),"Conference-"&amp;VLOOKUP(A42,'Chart of Accounts'!$B$5:$C$50,2,FALSE),"")</f>
        <v>Conference-Gifts &amp; Thank Yous</v>
      </c>
      <c r="C42" s="135"/>
      <c r="D42" s="135"/>
      <c r="E42" s="135"/>
      <c r="F42" s="135"/>
      <c r="G42" s="135"/>
      <c r="H42" s="135"/>
      <c r="I42" s="135"/>
      <c r="J42" s="135"/>
      <c r="K42" s="135"/>
      <c r="L42" s="135"/>
      <c r="M42" s="178">
        <v>100</v>
      </c>
      <c r="N42" s="135"/>
      <c r="O42" s="81">
        <f t="shared" si="20"/>
        <v>100</v>
      </c>
      <c r="T42" s="60" t="s">
        <v>95</v>
      </c>
      <c r="U42" s="60">
        <v>7088</v>
      </c>
      <c r="AA42" s="7" t="s">
        <v>190</v>
      </c>
      <c r="AB42" s="7" t="str">
        <f t="shared" si="21"/>
        <v>7080-000000</v>
      </c>
      <c r="AC42" s="7">
        <v>150</v>
      </c>
      <c r="AD42" s="7" t="str">
        <f t="shared" si="22"/>
        <v>035</v>
      </c>
      <c r="AE42" s="7"/>
      <c r="AF42" s="7"/>
      <c r="AG42" s="7">
        <v>110</v>
      </c>
      <c r="AH42" s="7" t="str">
        <f>Summary!$B$2</f>
        <v>USD</v>
      </c>
      <c r="AI42" s="7">
        <f t="shared" si="23"/>
        <v>0</v>
      </c>
      <c r="AJ42" s="7">
        <f t="shared" si="24"/>
        <v>0</v>
      </c>
      <c r="AK42" s="7">
        <f t="shared" si="25"/>
        <v>0</v>
      </c>
      <c r="AL42" s="7">
        <f t="shared" si="26"/>
        <v>0</v>
      </c>
      <c r="AM42" s="7">
        <f t="shared" si="27"/>
        <v>0</v>
      </c>
      <c r="AN42" s="7">
        <f t="shared" si="28"/>
        <v>0</v>
      </c>
      <c r="AO42" s="7">
        <f t="shared" si="29"/>
        <v>0</v>
      </c>
      <c r="AP42" s="7">
        <f t="shared" si="30"/>
        <v>0</v>
      </c>
      <c r="AQ42" s="7">
        <f t="shared" si="31"/>
        <v>0</v>
      </c>
      <c r="AR42" s="7">
        <f t="shared" si="32"/>
        <v>0</v>
      </c>
      <c r="AS42" s="7">
        <f t="shared" si="33"/>
        <v>100</v>
      </c>
      <c r="AT42" s="7">
        <f t="shared" si="34"/>
        <v>0</v>
      </c>
    </row>
    <row r="43" spans="1:46" ht="20.25" customHeight="1" x14ac:dyDescent="0.3">
      <c r="A43" s="11">
        <v>7086</v>
      </c>
      <c r="B43" s="87" t="str">
        <f>IF(ISTEXT("Conference-"&amp;VLOOKUP(A43,'Chart of Accounts'!$B$5:$C$50,2,FALSE)),"Conference-"&amp;VLOOKUP(A43,'Chart of Accounts'!$B$5:$C$50,2,FALSE),"")</f>
        <v>Conference-Miscellaneous Expenses</v>
      </c>
      <c r="C43" s="135"/>
      <c r="D43" s="135"/>
      <c r="E43" s="135"/>
      <c r="F43" s="135"/>
      <c r="G43" s="135"/>
      <c r="H43" s="135"/>
      <c r="I43" s="135"/>
      <c r="J43" s="135"/>
      <c r="K43" s="135"/>
      <c r="L43" s="135"/>
      <c r="M43" s="178"/>
      <c r="N43" s="135"/>
      <c r="O43" s="81">
        <f t="shared" si="20"/>
        <v>0</v>
      </c>
      <c r="T43" s="60" t="s">
        <v>97</v>
      </c>
      <c r="U43" s="60">
        <v>7090</v>
      </c>
      <c r="AA43" s="7" t="s">
        <v>190</v>
      </c>
      <c r="AB43" s="7" t="str">
        <f t="shared" si="21"/>
        <v>7086-000000</v>
      </c>
      <c r="AC43" s="7">
        <v>150</v>
      </c>
      <c r="AD43" s="7" t="str">
        <f t="shared" si="22"/>
        <v>035</v>
      </c>
      <c r="AE43" s="7"/>
      <c r="AF43" s="7"/>
      <c r="AG43" s="7">
        <v>110</v>
      </c>
      <c r="AH43" s="7" t="str">
        <f>Summary!$B$2</f>
        <v>USD</v>
      </c>
      <c r="AI43" s="7">
        <f t="shared" si="23"/>
        <v>0</v>
      </c>
      <c r="AJ43" s="7">
        <f t="shared" si="24"/>
        <v>0</v>
      </c>
      <c r="AK43" s="7">
        <f t="shared" si="25"/>
        <v>0</v>
      </c>
      <c r="AL43" s="7">
        <f t="shared" si="26"/>
        <v>0</v>
      </c>
      <c r="AM43" s="7">
        <f t="shared" si="27"/>
        <v>0</v>
      </c>
      <c r="AN43" s="7">
        <f t="shared" si="28"/>
        <v>0</v>
      </c>
      <c r="AO43" s="7">
        <f t="shared" si="29"/>
        <v>0</v>
      </c>
      <c r="AP43" s="7">
        <f t="shared" si="30"/>
        <v>0</v>
      </c>
      <c r="AQ43" s="7">
        <f t="shared" si="31"/>
        <v>0</v>
      </c>
      <c r="AR43" s="7">
        <f t="shared" si="32"/>
        <v>0</v>
      </c>
      <c r="AS43" s="7">
        <f t="shared" si="33"/>
        <v>0</v>
      </c>
      <c r="AT43" s="7">
        <f t="shared" si="34"/>
        <v>0</v>
      </c>
    </row>
    <row r="44" spans="1:46" ht="20.25" customHeight="1" x14ac:dyDescent="0.3">
      <c r="A44" s="11">
        <v>7090</v>
      </c>
      <c r="B44" s="87" t="s">
        <v>259</v>
      </c>
      <c r="C44" s="135"/>
      <c r="D44" s="135"/>
      <c r="E44" s="135"/>
      <c r="F44" s="135"/>
      <c r="G44" s="135"/>
      <c r="H44" s="135"/>
      <c r="I44" s="135"/>
      <c r="J44" s="135"/>
      <c r="K44" s="135"/>
      <c r="L44" s="135"/>
      <c r="M44" s="178">
        <v>1000</v>
      </c>
      <c r="N44" s="135"/>
      <c r="O44" s="81">
        <f>SUM(C44:N44)</f>
        <v>1000</v>
      </c>
      <c r="AA44" s="7" t="s">
        <v>190</v>
      </c>
      <c r="AB44" s="7" t="str">
        <f>IF(A44="","",A44&amp;"-000000")</f>
        <v>7090-000000</v>
      </c>
      <c r="AC44" s="7">
        <v>150</v>
      </c>
      <c r="AD44" s="7" t="str">
        <f t="shared" si="22"/>
        <v>035</v>
      </c>
      <c r="AE44" s="7"/>
      <c r="AF44" s="7"/>
      <c r="AG44" s="7">
        <v>110</v>
      </c>
      <c r="AH44" s="7" t="str">
        <f>Summary!$B$2</f>
        <v>USD</v>
      </c>
      <c r="AI44" s="7">
        <f t="shared" ref="AI44:AT44" si="35">IF(C44="",0,C44)</f>
        <v>0</v>
      </c>
      <c r="AJ44" s="7">
        <f t="shared" si="35"/>
        <v>0</v>
      </c>
      <c r="AK44" s="7">
        <f t="shared" si="35"/>
        <v>0</v>
      </c>
      <c r="AL44" s="7">
        <f t="shared" si="35"/>
        <v>0</v>
      </c>
      <c r="AM44" s="7">
        <f t="shared" si="35"/>
        <v>0</v>
      </c>
      <c r="AN44" s="7">
        <f t="shared" si="35"/>
        <v>0</v>
      </c>
      <c r="AO44" s="7">
        <f t="shared" si="35"/>
        <v>0</v>
      </c>
      <c r="AP44" s="7">
        <f t="shared" si="35"/>
        <v>0</v>
      </c>
      <c r="AQ44" s="7">
        <f t="shared" si="35"/>
        <v>0</v>
      </c>
      <c r="AR44" s="7">
        <f t="shared" si="35"/>
        <v>0</v>
      </c>
      <c r="AS44" s="7">
        <f t="shared" si="35"/>
        <v>1000</v>
      </c>
      <c r="AT44" s="7">
        <f t="shared" si="35"/>
        <v>0</v>
      </c>
    </row>
    <row r="45" spans="1:46" ht="20.25" customHeight="1" x14ac:dyDescent="0.3">
      <c r="A45" s="11">
        <v>7094</v>
      </c>
      <c r="B45" s="87" t="s">
        <v>418</v>
      </c>
      <c r="C45" s="138"/>
      <c r="D45" s="138"/>
      <c r="E45" s="138"/>
      <c r="F45" s="138"/>
      <c r="G45" s="138"/>
      <c r="H45" s="138"/>
      <c r="I45" s="138"/>
      <c r="J45" s="138"/>
      <c r="K45" s="138"/>
      <c r="L45" s="138"/>
      <c r="M45" s="178">
        <v>500</v>
      </c>
      <c r="N45" s="138"/>
      <c r="O45" s="81">
        <f>SUM(C45:N45)</f>
        <v>500</v>
      </c>
      <c r="AA45" s="7" t="s">
        <v>190</v>
      </c>
      <c r="AB45" s="7" t="str">
        <f>IF(A45="","",A45&amp;"-000000")</f>
        <v>7094-000000</v>
      </c>
      <c r="AC45" s="7">
        <v>150</v>
      </c>
      <c r="AD45" s="7" t="str">
        <f t="shared" si="22"/>
        <v>035</v>
      </c>
      <c r="AE45" s="7"/>
      <c r="AF45" s="7"/>
      <c r="AG45" s="7">
        <v>110</v>
      </c>
      <c r="AH45" s="7" t="str">
        <f>Summary!$B$2</f>
        <v>USD</v>
      </c>
      <c r="AI45" s="7">
        <f t="shared" ref="AI45" si="36">IF(C45="",0,C45)</f>
        <v>0</v>
      </c>
      <c r="AJ45" s="7">
        <f t="shared" ref="AJ45" si="37">IF(D45="",0,D45)</f>
        <v>0</v>
      </c>
      <c r="AK45" s="7">
        <f t="shared" ref="AK45" si="38">IF(E45="",0,E45)</f>
        <v>0</v>
      </c>
      <c r="AL45" s="7">
        <f t="shared" ref="AL45" si="39">IF(F45="",0,F45)</f>
        <v>0</v>
      </c>
      <c r="AM45" s="7">
        <f t="shared" ref="AM45" si="40">IF(G45="",0,G45)</f>
        <v>0</v>
      </c>
      <c r="AN45" s="7">
        <f t="shared" ref="AN45" si="41">IF(H45="",0,H45)</f>
        <v>0</v>
      </c>
      <c r="AO45" s="7">
        <f t="shared" ref="AO45" si="42">IF(I45="",0,I45)</f>
        <v>0</v>
      </c>
      <c r="AP45" s="7">
        <f t="shared" ref="AP45" si="43">IF(J45="",0,J45)</f>
        <v>0</v>
      </c>
      <c r="AQ45" s="7">
        <f t="shared" ref="AQ45" si="44">IF(K45="",0,K45)</f>
        <v>0</v>
      </c>
      <c r="AR45" s="7">
        <f t="shared" ref="AR45" si="45">IF(L45="",0,L45)</f>
        <v>0</v>
      </c>
      <c r="AS45" s="7">
        <f t="shared" ref="AS45" si="46">IF(M45="",0,M45)</f>
        <v>500</v>
      </c>
      <c r="AT45" s="7">
        <f t="shared" ref="AT45" si="47">IF(N45="",0,N45)</f>
        <v>0</v>
      </c>
    </row>
    <row r="46" spans="1:46" ht="20.25" customHeight="1" x14ac:dyDescent="0.3">
      <c r="A46" s="21"/>
      <c r="B46" s="87" t="str">
        <f>IF(ISTEXT("Conference-"&amp;VLOOKUP(A46,'Chart of Accounts'!$B$5:$C$54,2,FALSE)),"Conference-"&amp;VLOOKUP(A46,'Chart of Accounts'!$B$5:$C$54,2,FALSE),"")</f>
        <v/>
      </c>
      <c r="C46" s="135"/>
      <c r="D46" s="135"/>
      <c r="E46" s="135"/>
      <c r="F46" s="135"/>
      <c r="G46" s="135"/>
      <c r="H46" s="135"/>
      <c r="I46" s="135"/>
      <c r="J46" s="135"/>
      <c r="K46" s="135"/>
      <c r="L46" s="135"/>
      <c r="M46" s="178"/>
      <c r="N46" s="135"/>
      <c r="O46" s="81">
        <f t="shared" si="20"/>
        <v>0</v>
      </c>
      <c r="T46" s="60">
        <f>'Chart of Accounts'!I38</f>
        <v>0</v>
      </c>
      <c r="AA46" s="7" t="s">
        <v>190</v>
      </c>
      <c r="AB46" s="7" t="str">
        <f t="shared" si="21"/>
        <v/>
      </c>
      <c r="AC46" s="7">
        <v>150</v>
      </c>
      <c r="AD46" s="7" t="str">
        <f t="shared" si="22"/>
        <v>035</v>
      </c>
      <c r="AE46" s="7"/>
      <c r="AF46" s="7"/>
      <c r="AG46" s="7">
        <v>110</v>
      </c>
      <c r="AH46" s="7" t="str">
        <f>Summary!$B$2</f>
        <v>USD</v>
      </c>
      <c r="AI46" s="7">
        <f t="shared" si="23"/>
        <v>0</v>
      </c>
      <c r="AJ46" s="7">
        <f t="shared" si="24"/>
        <v>0</v>
      </c>
      <c r="AK46" s="7">
        <f t="shared" si="25"/>
        <v>0</v>
      </c>
      <c r="AL46" s="7">
        <f t="shared" si="26"/>
        <v>0</v>
      </c>
      <c r="AM46" s="7">
        <f t="shared" si="27"/>
        <v>0</v>
      </c>
      <c r="AN46" s="7">
        <f t="shared" si="28"/>
        <v>0</v>
      </c>
      <c r="AO46" s="7">
        <f t="shared" si="29"/>
        <v>0</v>
      </c>
      <c r="AP46" s="7">
        <f t="shared" si="30"/>
        <v>0</v>
      </c>
      <c r="AQ46" s="7">
        <f t="shared" si="31"/>
        <v>0</v>
      </c>
      <c r="AR46" s="7">
        <f t="shared" si="32"/>
        <v>0</v>
      </c>
      <c r="AS46" s="7">
        <f t="shared" si="33"/>
        <v>0</v>
      </c>
      <c r="AT46" s="7">
        <f t="shared" si="34"/>
        <v>0</v>
      </c>
    </row>
    <row r="47" spans="1:46" ht="20.25" customHeight="1" x14ac:dyDescent="0.3">
      <c r="A47" s="21"/>
      <c r="B47" s="87" t="str">
        <f>IF(ISTEXT("Conference-"&amp;VLOOKUP(A47,'Chart of Accounts'!$B$5:$C$54,2,FALSE)),"Conference-"&amp;VLOOKUP(A47,'Chart of Accounts'!$B$5:$C$54,2,FALSE),"")</f>
        <v/>
      </c>
      <c r="C47" s="135"/>
      <c r="D47" s="135"/>
      <c r="E47" s="135"/>
      <c r="F47" s="135"/>
      <c r="G47" s="135"/>
      <c r="H47" s="135"/>
      <c r="I47" s="135"/>
      <c r="J47" s="135"/>
      <c r="K47" s="135"/>
      <c r="L47" s="135"/>
      <c r="M47" s="178"/>
      <c r="N47" s="135"/>
      <c r="O47" s="81">
        <f t="shared" si="20"/>
        <v>0</v>
      </c>
      <c r="T47" s="60">
        <f>'Chart of Accounts'!I39</f>
        <v>0</v>
      </c>
      <c r="AA47" s="7" t="s">
        <v>190</v>
      </c>
      <c r="AB47" s="7" t="str">
        <f>IF(A47="","",A47&amp;"-000000")</f>
        <v/>
      </c>
      <c r="AC47" s="7">
        <v>150</v>
      </c>
      <c r="AD47" s="7" t="str">
        <f t="shared" si="22"/>
        <v>035</v>
      </c>
      <c r="AE47" s="7"/>
      <c r="AF47" s="7"/>
      <c r="AG47" s="7">
        <v>110</v>
      </c>
      <c r="AH47" s="7" t="str">
        <f>Summary!$B$2</f>
        <v>USD</v>
      </c>
      <c r="AI47" s="7">
        <f t="shared" ref="AI47:AT47" si="48">IF(C47="",0,C47)</f>
        <v>0</v>
      </c>
      <c r="AJ47" s="7">
        <f t="shared" si="48"/>
        <v>0</v>
      </c>
      <c r="AK47" s="7">
        <f t="shared" si="48"/>
        <v>0</v>
      </c>
      <c r="AL47" s="7">
        <f t="shared" si="48"/>
        <v>0</v>
      </c>
      <c r="AM47" s="7">
        <f t="shared" si="48"/>
        <v>0</v>
      </c>
      <c r="AN47" s="7">
        <f t="shared" si="48"/>
        <v>0</v>
      </c>
      <c r="AO47" s="7">
        <f t="shared" si="48"/>
        <v>0</v>
      </c>
      <c r="AP47" s="7">
        <f t="shared" si="48"/>
        <v>0</v>
      </c>
      <c r="AQ47" s="7">
        <f t="shared" si="48"/>
        <v>0</v>
      </c>
      <c r="AR47" s="7">
        <f t="shared" si="48"/>
        <v>0</v>
      </c>
      <c r="AS47" s="7">
        <f t="shared" si="48"/>
        <v>0</v>
      </c>
      <c r="AT47" s="7">
        <f t="shared" si="48"/>
        <v>0</v>
      </c>
    </row>
    <row r="48" spans="1:46" ht="20.25" customHeight="1" x14ac:dyDescent="0.3">
      <c r="A48" s="21"/>
      <c r="B48" s="87" t="str">
        <f>IF(ISTEXT("Conference-"&amp;VLOOKUP(A48,'Chart of Accounts'!$B$5:$C$54,2,FALSE)),"Conference-"&amp;VLOOKUP(A48,'Chart of Accounts'!$B$5:$C$54,2,FALSE),"")</f>
        <v/>
      </c>
      <c r="C48" s="135"/>
      <c r="D48" s="135"/>
      <c r="E48" s="135"/>
      <c r="F48" s="135"/>
      <c r="G48" s="135"/>
      <c r="H48" s="135"/>
      <c r="I48" s="135"/>
      <c r="J48" s="135"/>
      <c r="K48" s="135"/>
      <c r="L48" s="135"/>
      <c r="M48" s="135"/>
      <c r="N48" s="135"/>
      <c r="O48" s="81">
        <f t="shared" si="20"/>
        <v>0</v>
      </c>
      <c r="T48" s="60">
        <f>'Chart of Accounts'!I40</f>
        <v>0</v>
      </c>
      <c r="AA48" s="7" t="s">
        <v>190</v>
      </c>
      <c r="AB48" s="7" t="str">
        <f t="shared" si="21"/>
        <v/>
      </c>
      <c r="AC48" s="7">
        <v>150</v>
      </c>
      <c r="AD48" s="7" t="str">
        <f t="shared" si="22"/>
        <v>035</v>
      </c>
      <c r="AE48" s="7"/>
      <c r="AF48" s="7"/>
      <c r="AG48" s="7">
        <v>110</v>
      </c>
      <c r="AH48" s="7" t="str">
        <f>Summary!$B$2</f>
        <v>USD</v>
      </c>
      <c r="AI48" s="7">
        <f t="shared" si="23"/>
        <v>0</v>
      </c>
      <c r="AJ48" s="7">
        <f t="shared" si="24"/>
        <v>0</v>
      </c>
      <c r="AK48" s="7">
        <f t="shared" si="25"/>
        <v>0</v>
      </c>
      <c r="AL48" s="7">
        <f t="shared" si="26"/>
        <v>0</v>
      </c>
      <c r="AM48" s="7">
        <f t="shared" si="27"/>
        <v>0</v>
      </c>
      <c r="AN48" s="7">
        <f t="shared" si="28"/>
        <v>0</v>
      </c>
      <c r="AO48" s="7">
        <f t="shared" si="29"/>
        <v>0</v>
      </c>
      <c r="AP48" s="7">
        <f t="shared" si="30"/>
        <v>0</v>
      </c>
      <c r="AQ48" s="7">
        <f t="shared" si="31"/>
        <v>0</v>
      </c>
      <c r="AR48" s="7">
        <f t="shared" si="32"/>
        <v>0</v>
      </c>
      <c r="AS48" s="7">
        <f t="shared" si="33"/>
        <v>0</v>
      </c>
      <c r="AT48" s="7">
        <f t="shared" si="34"/>
        <v>0</v>
      </c>
    </row>
    <row r="49" spans="1:20" ht="20.25" x14ac:dyDescent="0.3">
      <c r="A49" s="65" t="s">
        <v>118</v>
      </c>
      <c r="B49" s="65"/>
      <c r="C49" s="9">
        <f t="shared" ref="C49:O49" si="49">SUM(C27:C48)</f>
        <v>0</v>
      </c>
      <c r="D49" s="9">
        <f t="shared" si="49"/>
        <v>0</v>
      </c>
      <c r="E49" s="9">
        <f t="shared" si="49"/>
        <v>0</v>
      </c>
      <c r="F49" s="9">
        <f t="shared" si="49"/>
        <v>0</v>
      </c>
      <c r="G49" s="9">
        <f t="shared" si="49"/>
        <v>0</v>
      </c>
      <c r="H49" s="9">
        <f t="shared" si="49"/>
        <v>0</v>
      </c>
      <c r="I49" s="9">
        <f t="shared" si="49"/>
        <v>0</v>
      </c>
      <c r="J49" s="9">
        <f t="shared" si="49"/>
        <v>0</v>
      </c>
      <c r="K49" s="9">
        <f t="shared" si="49"/>
        <v>0</v>
      </c>
      <c r="L49" s="9">
        <f t="shared" si="49"/>
        <v>0</v>
      </c>
      <c r="M49" s="9">
        <f t="shared" si="49"/>
        <v>26150</v>
      </c>
      <c r="N49" s="9">
        <f t="shared" si="49"/>
        <v>0</v>
      </c>
      <c r="O49" s="9">
        <f t="shared" si="49"/>
        <v>26150</v>
      </c>
      <c r="T49" s="60">
        <f>'Chart of Accounts'!I41</f>
        <v>0</v>
      </c>
    </row>
    <row r="50" spans="1:20" ht="20.25" x14ac:dyDescent="0.3">
      <c r="A50" s="65"/>
      <c r="B50" s="65"/>
      <c r="C50" s="5"/>
      <c r="D50" s="5"/>
      <c r="E50" s="5"/>
      <c r="F50" s="5"/>
      <c r="G50" s="5"/>
      <c r="H50" s="5"/>
      <c r="I50" s="5"/>
      <c r="J50" s="5"/>
      <c r="K50" s="5"/>
      <c r="L50" s="5"/>
      <c r="M50" s="5"/>
      <c r="N50" s="5"/>
      <c r="O50" s="5"/>
      <c r="T50" s="60">
        <f>'Chart of Accounts'!I42</f>
        <v>0</v>
      </c>
    </row>
    <row r="51" spans="1:20" ht="21" thickBot="1" x14ac:dyDescent="0.35">
      <c r="A51" s="65" t="s">
        <v>116</v>
      </c>
      <c r="B51" s="65"/>
      <c r="C51" s="79">
        <f t="shared" ref="C51:O51" si="50">C24-C49</f>
        <v>0</v>
      </c>
      <c r="D51" s="79">
        <f t="shared" si="50"/>
        <v>0</v>
      </c>
      <c r="E51" s="79">
        <f t="shared" si="50"/>
        <v>0</v>
      </c>
      <c r="F51" s="79">
        <f t="shared" si="50"/>
        <v>0</v>
      </c>
      <c r="G51" s="79">
        <f t="shared" si="50"/>
        <v>0</v>
      </c>
      <c r="H51" s="79">
        <f t="shared" si="50"/>
        <v>0</v>
      </c>
      <c r="I51" s="79">
        <f t="shared" si="50"/>
        <v>0</v>
      </c>
      <c r="J51" s="79">
        <f t="shared" si="50"/>
        <v>0</v>
      </c>
      <c r="K51" s="79">
        <f t="shared" si="50"/>
        <v>0</v>
      </c>
      <c r="L51" s="79">
        <f t="shared" si="50"/>
        <v>0</v>
      </c>
      <c r="M51" s="79">
        <f t="shared" si="50"/>
        <v>0</v>
      </c>
      <c r="N51" s="79">
        <f t="shared" si="50"/>
        <v>0</v>
      </c>
      <c r="O51" s="79">
        <f t="shared" si="50"/>
        <v>0</v>
      </c>
      <c r="T51" s="60">
        <f>'Chart of Accounts'!I43</f>
        <v>0</v>
      </c>
    </row>
    <row r="52" spans="1:20" ht="15.75" thickTop="1" x14ac:dyDescent="0.2">
      <c r="T52" s="60">
        <f>'Chart of Accounts'!I44</f>
        <v>0</v>
      </c>
    </row>
    <row r="53" spans="1:20" x14ac:dyDescent="0.2">
      <c r="T53" s="60">
        <f>'Chart of Accounts'!I45</f>
        <v>0</v>
      </c>
    </row>
    <row r="54" spans="1:20" x14ac:dyDescent="0.2">
      <c r="T54" s="60">
        <f>'Chart of Accounts'!I46</f>
        <v>0</v>
      </c>
    </row>
    <row r="55" spans="1:20" x14ac:dyDescent="0.2">
      <c r="T55" s="60">
        <f>'Chart of Accounts'!I47</f>
        <v>0</v>
      </c>
    </row>
    <row r="56" spans="1:20" x14ac:dyDescent="0.2">
      <c r="T56" s="60">
        <f>'Chart of Accounts'!I48</f>
        <v>0</v>
      </c>
    </row>
    <row r="57" spans="1:20" x14ac:dyDescent="0.2">
      <c r="T57" s="60">
        <f>'Chart of Accounts'!I49</f>
        <v>0</v>
      </c>
    </row>
    <row r="58" spans="1:20" x14ac:dyDescent="0.2">
      <c r="T58" s="60">
        <f>'Chart of Accounts'!I50</f>
        <v>0</v>
      </c>
    </row>
    <row r="59" spans="1:20" x14ac:dyDescent="0.2">
      <c r="T59" s="60">
        <f>'Chart of Accounts'!I52</f>
        <v>0</v>
      </c>
    </row>
  </sheetData>
  <sheetProtection algorithmName="SHA-512" hashValue="34tQVc9h6XzWpBrU06wrfzFiSF3Wqs2Ss9/IpgZvSwT/OOuRnhFEjn5a1OdPkpSsgY6no8XR4XYsqkKruNLxjg==" saltValue="Y4WnwfB09XDcpHDLzJZzEQ==" spinCount="100000" sheet="1" scenarios="1"/>
  <protectedRanges>
    <protectedRange sqref="C9:N23 C27:N48" name="Range1"/>
  </protectedRanges>
  <mergeCells count="1">
    <mergeCell ref="C5:O5"/>
  </mergeCells>
  <phoneticPr fontId="5" type="noConversion"/>
  <dataValidations count="2">
    <dataValidation type="list" allowBlank="1" showInputMessage="1" showErrorMessage="1" sqref="A46:A48" xr:uid="{00000000-0002-0000-0300-000000000000}">
      <formula1>$U$10:$U$43</formula1>
    </dataValidation>
    <dataValidation type="decimal" operator="greaterThanOrEqual" allowBlank="1" showInputMessage="1" showErrorMessage="1" sqref="C9:N23 C27:N48" xr:uid="{00000000-0002-0000-0300-000001000000}">
      <formula1>0</formula1>
    </dataValidation>
  </dataValidations>
  <pageMargins left="0.75" right="0.75" top="1" bottom="1" header="0.5" footer="0.5"/>
  <pageSetup scale="39"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T57"/>
  <sheetViews>
    <sheetView zoomScale="55" zoomScaleNormal="55" workbookViewId="0">
      <pane xSplit="2" ySplit="6" topLeftCell="C22" activePane="bottomRight" state="frozen"/>
      <selection activeCell="B1" sqref="B1"/>
      <selection pane="topRight" activeCell="B1" sqref="B1"/>
      <selection pane="bottomLeft" activeCell="B1" sqref="B1"/>
      <selection pane="bottomRight" activeCell="L31" sqref="L31"/>
    </sheetView>
  </sheetViews>
  <sheetFormatPr defaultRowHeight="15" x14ac:dyDescent="0.2"/>
  <cols>
    <col min="1" max="1" width="11.140625" style="60" customWidth="1"/>
    <col min="2" max="2" width="52.7109375" style="60" customWidth="1"/>
    <col min="3" max="15" width="18" style="60" customWidth="1"/>
    <col min="16" max="17" width="9.140625" style="60"/>
    <col min="18" max="19" width="0" style="60" hidden="1" customWidth="1"/>
    <col min="20" max="21" width="9.140625" style="60" hidden="1" customWidth="1"/>
    <col min="22" max="25" width="0" style="60" hidden="1" customWidth="1"/>
    <col min="26" max="26" width="9.140625" style="60" hidden="1" customWidth="1"/>
    <col min="27" max="27" width="10.85546875" style="60" hidden="1" customWidth="1"/>
    <col min="28" max="28" width="14.710937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9.140625" style="60"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Conferences!G3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P7" s="4"/>
      <c r="Q7" s="4"/>
      <c r="AB7" s="66"/>
    </row>
    <row r="8" spans="1:46" ht="20.25" x14ac:dyDescent="0.3">
      <c r="A8" s="2" t="s">
        <v>112</v>
      </c>
      <c r="B8" s="68"/>
      <c r="C8" s="65"/>
      <c r="D8" s="4"/>
      <c r="E8" s="4"/>
      <c r="F8" s="4"/>
      <c r="G8" s="4"/>
      <c r="H8" s="4"/>
      <c r="I8" s="4"/>
      <c r="J8" s="4"/>
      <c r="K8" s="4"/>
      <c r="L8" s="4"/>
      <c r="M8" s="4"/>
      <c r="N8" s="4"/>
      <c r="O8" s="4"/>
      <c r="P8" s="4"/>
      <c r="Q8" s="4"/>
    </row>
    <row r="9" spans="1:46" ht="20.25" x14ac:dyDescent="0.3">
      <c r="A9" s="11">
        <v>6025</v>
      </c>
      <c r="B9" s="11" t="s">
        <v>220</v>
      </c>
      <c r="C9" s="10"/>
      <c r="D9" s="10"/>
      <c r="E9" s="10"/>
      <c r="F9" s="10"/>
      <c r="G9" s="10"/>
      <c r="H9" s="10"/>
      <c r="I9" s="10"/>
      <c r="J9" s="10"/>
      <c r="K9" s="10"/>
      <c r="L9" s="10"/>
      <c r="M9" s="10"/>
      <c r="N9" s="10"/>
      <c r="O9" s="81">
        <f>SUM(C9:N9)</f>
        <v>0</v>
      </c>
      <c r="T9" s="128" t="s">
        <v>258</v>
      </c>
      <c r="AA9" s="7" t="s">
        <v>190</v>
      </c>
      <c r="AB9" s="7" t="str">
        <f>IF(A9="","",A9&amp;"-000000")</f>
        <v>6025-000000</v>
      </c>
      <c r="AC9" s="7">
        <v>200</v>
      </c>
      <c r="AD9" s="7" t="str">
        <f>IF(LEN($O$1)=3,$O$1,IF(LEN($O$1)=2,0&amp;$O$1,IF(LEN($O$1)=1,0&amp;0&amp;$O$1,"ERROR")))</f>
        <v>035</v>
      </c>
      <c r="AE9" s="7"/>
      <c r="AF9" s="7"/>
      <c r="AG9" s="7">
        <v>110</v>
      </c>
      <c r="AH9" s="7" t="str">
        <f>Summary!$B$2</f>
        <v>USD</v>
      </c>
      <c r="AI9" s="7">
        <f>IF(C9="",0,C9)</f>
        <v>0</v>
      </c>
      <c r="AJ9" s="7">
        <f t="shared" ref="AJ9:AT9" si="0">IF(D9="",0,D9)</f>
        <v>0</v>
      </c>
      <c r="AK9" s="7">
        <f t="shared" si="0"/>
        <v>0</v>
      </c>
      <c r="AL9" s="7">
        <f t="shared" si="0"/>
        <v>0</v>
      </c>
      <c r="AM9" s="7">
        <f t="shared" si="0"/>
        <v>0</v>
      </c>
      <c r="AN9" s="7">
        <f t="shared" si="0"/>
        <v>0</v>
      </c>
      <c r="AO9" s="7">
        <f t="shared" si="0"/>
        <v>0</v>
      </c>
      <c r="AP9" s="7">
        <f t="shared" si="0"/>
        <v>0</v>
      </c>
      <c r="AQ9" s="7">
        <f t="shared" si="0"/>
        <v>0</v>
      </c>
      <c r="AR9" s="7">
        <f t="shared" si="0"/>
        <v>0</v>
      </c>
      <c r="AS9" s="7">
        <f t="shared" si="0"/>
        <v>0</v>
      </c>
      <c r="AT9" s="7">
        <f t="shared" si="0"/>
        <v>0</v>
      </c>
    </row>
    <row r="10" spans="1:46" ht="20.25" x14ac:dyDescent="0.3">
      <c r="A10" s="11">
        <v>6010</v>
      </c>
      <c r="B10" s="11" t="s">
        <v>232</v>
      </c>
      <c r="C10" s="10"/>
      <c r="D10" s="10"/>
      <c r="E10" s="10"/>
      <c r="F10" s="10"/>
      <c r="G10" s="10"/>
      <c r="H10" s="10"/>
      <c r="I10" s="10"/>
      <c r="J10" s="10"/>
      <c r="K10" s="10"/>
      <c r="L10" s="10"/>
      <c r="M10" s="10"/>
      <c r="N10" s="10"/>
      <c r="O10" s="81">
        <f t="shared" ref="O10:O18" si="1">SUM(C10:N10)</f>
        <v>0</v>
      </c>
      <c r="T10" s="60" t="s">
        <v>33</v>
      </c>
      <c r="U10" s="60">
        <v>7004</v>
      </c>
      <c r="AA10" s="7" t="s">
        <v>190</v>
      </c>
      <c r="AB10" s="7" t="str">
        <f>IF(A10="","",A10&amp;"-000000")</f>
        <v>6010-000000</v>
      </c>
      <c r="AC10" s="7">
        <v>200</v>
      </c>
      <c r="AD10" s="7" t="str">
        <f>IF(LEN($O$1)=3,$O$1,IF(LEN($O$1)=2,0&amp;$O$1,IF(LEN($O$1)=1,0&amp;0&amp;$O$1,"ERROR")))</f>
        <v>035</v>
      </c>
      <c r="AE10" s="7" t="s">
        <v>166</v>
      </c>
      <c r="AF10" s="7"/>
      <c r="AG10" s="7">
        <v>110</v>
      </c>
      <c r="AH10" s="7" t="str">
        <f>Summary!$B$2</f>
        <v>USD</v>
      </c>
      <c r="AI10" s="7">
        <f>IF(C10="",0,C10)</f>
        <v>0</v>
      </c>
      <c r="AJ10" s="7">
        <f t="shared" ref="AJ10:AT11" si="2">IF(D10="",0,D10)</f>
        <v>0</v>
      </c>
      <c r="AK10" s="7">
        <f t="shared" si="2"/>
        <v>0</v>
      </c>
      <c r="AL10" s="7">
        <f t="shared" si="2"/>
        <v>0</v>
      </c>
      <c r="AM10" s="7">
        <f t="shared" si="2"/>
        <v>0</v>
      </c>
      <c r="AN10" s="7">
        <f t="shared" si="2"/>
        <v>0</v>
      </c>
      <c r="AO10" s="7">
        <f t="shared" si="2"/>
        <v>0</v>
      </c>
      <c r="AP10" s="7">
        <f t="shared" si="2"/>
        <v>0</v>
      </c>
      <c r="AQ10" s="7">
        <f t="shared" si="2"/>
        <v>0</v>
      </c>
      <c r="AR10" s="7">
        <f t="shared" si="2"/>
        <v>0</v>
      </c>
      <c r="AS10" s="7">
        <f t="shared" si="2"/>
        <v>0</v>
      </c>
      <c r="AT10" s="7">
        <f t="shared" si="2"/>
        <v>0</v>
      </c>
    </row>
    <row r="11" spans="1:46" ht="20.25" x14ac:dyDescent="0.3">
      <c r="A11" s="11">
        <v>6010</v>
      </c>
      <c r="B11" s="11" t="s">
        <v>233</v>
      </c>
      <c r="C11" s="10"/>
      <c r="D11" s="10"/>
      <c r="E11" s="10"/>
      <c r="F11" s="10"/>
      <c r="G11" s="10"/>
      <c r="H11" s="10"/>
      <c r="I11" s="10"/>
      <c r="J11" s="10"/>
      <c r="K11" s="10"/>
      <c r="L11" s="10"/>
      <c r="M11" s="10"/>
      <c r="N11" s="10"/>
      <c r="O11" s="81">
        <f t="shared" si="1"/>
        <v>0</v>
      </c>
      <c r="T11" s="60" t="s">
        <v>35</v>
      </c>
      <c r="U11" s="60">
        <v>7006</v>
      </c>
      <c r="AA11" s="7" t="s">
        <v>190</v>
      </c>
      <c r="AB11" s="7" t="str">
        <f>IF(A11="","",A11&amp;"-000000")</f>
        <v>6010-000000</v>
      </c>
      <c r="AC11" s="7">
        <v>200</v>
      </c>
      <c r="AD11" s="7" t="str">
        <f>IF(LEN($O$1)=3,$O$1,IF(LEN($O$1)=2,0&amp;$O$1,IF(LEN($O$1)=1,0&amp;0&amp;$O$1,"ERROR")))</f>
        <v>035</v>
      </c>
      <c r="AE11" s="7" t="s">
        <v>167</v>
      </c>
      <c r="AF11" s="7"/>
      <c r="AG11" s="7">
        <v>110</v>
      </c>
      <c r="AH11" s="7" t="str">
        <f>Summary!$B$2</f>
        <v>USD</v>
      </c>
      <c r="AI11" s="7">
        <f>IF(C11="",0,C11)</f>
        <v>0</v>
      </c>
      <c r="AJ11" s="7">
        <f t="shared" si="2"/>
        <v>0</v>
      </c>
      <c r="AK11" s="7">
        <f t="shared" si="2"/>
        <v>0</v>
      </c>
      <c r="AL11" s="7">
        <f t="shared" si="2"/>
        <v>0</v>
      </c>
      <c r="AM11" s="7">
        <f t="shared" si="2"/>
        <v>0</v>
      </c>
      <c r="AN11" s="7">
        <f t="shared" si="2"/>
        <v>0</v>
      </c>
      <c r="AO11" s="7">
        <f t="shared" si="2"/>
        <v>0</v>
      </c>
      <c r="AP11" s="7">
        <f t="shared" si="2"/>
        <v>0</v>
      </c>
      <c r="AQ11" s="7">
        <f t="shared" si="2"/>
        <v>0</v>
      </c>
      <c r="AR11" s="7">
        <f t="shared" si="2"/>
        <v>0</v>
      </c>
      <c r="AS11" s="7">
        <f t="shared" si="2"/>
        <v>0</v>
      </c>
      <c r="AT11" s="7">
        <f t="shared" si="2"/>
        <v>0</v>
      </c>
    </row>
    <row r="12" spans="1:46" ht="20.25" x14ac:dyDescent="0.3">
      <c r="A12" s="11">
        <v>6010</v>
      </c>
      <c r="B12" s="11" t="s">
        <v>234</v>
      </c>
      <c r="C12" s="10"/>
      <c r="D12" s="10"/>
      <c r="E12" s="10"/>
      <c r="F12" s="10"/>
      <c r="G12" s="10"/>
      <c r="H12" s="10"/>
      <c r="I12" s="10"/>
      <c r="J12" s="10"/>
      <c r="K12" s="10"/>
      <c r="L12" s="10"/>
      <c r="M12" s="10"/>
      <c r="N12" s="10"/>
      <c r="O12" s="81">
        <f t="shared" si="1"/>
        <v>0</v>
      </c>
      <c r="T12" s="60" t="s">
        <v>37</v>
      </c>
      <c r="U12" s="60">
        <v>7008</v>
      </c>
      <c r="AA12" s="7" t="s">
        <v>190</v>
      </c>
      <c r="AB12" s="7" t="str">
        <f t="shared" ref="AB12:AB18" si="3">IF(A12="","",A12&amp;"-000000")</f>
        <v>6010-000000</v>
      </c>
      <c r="AC12" s="7">
        <v>200</v>
      </c>
      <c r="AD12" s="7" t="str">
        <f t="shared" ref="AD12:AD19" si="4">IF(LEN($O$1)=3,$O$1,IF(LEN($O$1)=2,0&amp;$O$1,IF(LEN($O$1)=1,0&amp;0&amp;$O$1,"ERROR")))</f>
        <v>035</v>
      </c>
      <c r="AE12" s="7" t="s">
        <v>168</v>
      </c>
      <c r="AF12" s="7"/>
      <c r="AG12" s="7">
        <v>110</v>
      </c>
      <c r="AH12" s="7" t="str">
        <f>Summary!$B$2</f>
        <v>USD</v>
      </c>
      <c r="AI12" s="7">
        <f t="shared" ref="AI12:AI18" si="5">IF(C12="",0,C12)</f>
        <v>0</v>
      </c>
      <c r="AJ12" s="7">
        <f t="shared" ref="AJ12:AJ18" si="6">IF(D12="",0,D12)</f>
        <v>0</v>
      </c>
      <c r="AK12" s="7">
        <f t="shared" ref="AK12:AK18" si="7">IF(E12="",0,E12)</f>
        <v>0</v>
      </c>
      <c r="AL12" s="7">
        <f t="shared" ref="AL12:AL18" si="8">IF(F12="",0,F12)</f>
        <v>0</v>
      </c>
      <c r="AM12" s="7">
        <f t="shared" ref="AM12:AM18" si="9">IF(G12="",0,G12)</f>
        <v>0</v>
      </c>
      <c r="AN12" s="7">
        <f t="shared" ref="AN12:AN18" si="10">IF(H12="",0,H12)</f>
        <v>0</v>
      </c>
      <c r="AO12" s="7">
        <f t="shared" ref="AO12:AO18" si="11">IF(I12="",0,I12)</f>
        <v>0</v>
      </c>
      <c r="AP12" s="7">
        <f t="shared" ref="AP12:AP18" si="12">IF(J12="",0,J12)</f>
        <v>0</v>
      </c>
      <c r="AQ12" s="7">
        <f t="shared" ref="AQ12:AQ18" si="13">IF(K12="",0,K12)</f>
        <v>0</v>
      </c>
      <c r="AR12" s="7">
        <f t="shared" ref="AR12:AR18" si="14">IF(L12="",0,L12)</f>
        <v>0</v>
      </c>
      <c r="AS12" s="7">
        <f t="shared" ref="AS12:AS18" si="15">IF(M12="",0,M12)</f>
        <v>0</v>
      </c>
      <c r="AT12" s="7">
        <f t="shared" ref="AT12:AT18" si="16">IF(N12="",0,N12)</f>
        <v>0</v>
      </c>
    </row>
    <row r="13" spans="1:46" ht="20.25" x14ac:dyDescent="0.3">
      <c r="A13" s="11">
        <v>6050</v>
      </c>
      <c r="B13" s="11" t="s">
        <v>235</v>
      </c>
      <c r="C13" s="10"/>
      <c r="D13" s="10"/>
      <c r="E13" s="10"/>
      <c r="F13" s="10"/>
      <c r="G13" s="10"/>
      <c r="H13" s="10"/>
      <c r="I13" s="10"/>
      <c r="J13" s="10"/>
      <c r="K13" s="10"/>
      <c r="L13" s="10"/>
      <c r="M13" s="10"/>
      <c r="N13" s="10"/>
      <c r="O13" s="81">
        <f>-SUM(C13:N13)</f>
        <v>0</v>
      </c>
      <c r="T13" s="60" t="s">
        <v>39</v>
      </c>
      <c r="U13" s="60">
        <v>7010</v>
      </c>
      <c r="AA13" s="7" t="s">
        <v>190</v>
      </c>
      <c r="AB13" s="7" t="str">
        <f t="shared" si="3"/>
        <v>6050-000000</v>
      </c>
      <c r="AC13" s="7">
        <v>200</v>
      </c>
      <c r="AD13" s="7" t="str">
        <f t="shared" si="4"/>
        <v>035</v>
      </c>
      <c r="AE13" s="7"/>
      <c r="AF13" s="7"/>
      <c r="AG13" s="7">
        <v>110</v>
      </c>
      <c r="AH13" s="7" t="str">
        <f>Summary!$B$2</f>
        <v>USD</v>
      </c>
      <c r="AI13" s="7">
        <f t="shared" si="5"/>
        <v>0</v>
      </c>
      <c r="AJ13" s="7">
        <f t="shared" si="6"/>
        <v>0</v>
      </c>
      <c r="AK13" s="7">
        <f t="shared" si="7"/>
        <v>0</v>
      </c>
      <c r="AL13" s="7">
        <f t="shared" si="8"/>
        <v>0</v>
      </c>
      <c r="AM13" s="7">
        <f t="shared" si="9"/>
        <v>0</v>
      </c>
      <c r="AN13" s="7">
        <f t="shared" si="10"/>
        <v>0</v>
      </c>
      <c r="AO13" s="7">
        <f t="shared" si="11"/>
        <v>0</v>
      </c>
      <c r="AP13" s="7">
        <f t="shared" si="12"/>
        <v>0</v>
      </c>
      <c r="AQ13" s="7">
        <f t="shared" si="13"/>
        <v>0</v>
      </c>
      <c r="AR13" s="7">
        <f t="shared" si="14"/>
        <v>0</v>
      </c>
      <c r="AS13" s="7">
        <f t="shared" si="15"/>
        <v>0</v>
      </c>
      <c r="AT13" s="7">
        <f t="shared" si="16"/>
        <v>0</v>
      </c>
    </row>
    <row r="14" spans="1:46" ht="20.25" x14ac:dyDescent="0.3">
      <c r="A14" s="11">
        <v>6055</v>
      </c>
      <c r="B14" s="11" t="s">
        <v>236</v>
      </c>
      <c r="C14" s="10"/>
      <c r="D14" s="10"/>
      <c r="E14" s="10"/>
      <c r="F14" s="10"/>
      <c r="G14" s="10"/>
      <c r="H14" s="10"/>
      <c r="I14" s="10"/>
      <c r="J14" s="10"/>
      <c r="K14" s="10"/>
      <c r="L14" s="10"/>
      <c r="M14" s="10"/>
      <c r="N14" s="10"/>
      <c r="O14" s="81">
        <f>-SUM(C14:N14)</f>
        <v>0</v>
      </c>
      <c r="T14" s="60" t="s">
        <v>41</v>
      </c>
      <c r="U14" s="60">
        <v>7012</v>
      </c>
      <c r="AA14" s="7" t="s">
        <v>190</v>
      </c>
      <c r="AB14" s="7" t="str">
        <f t="shared" si="3"/>
        <v>6055-000000</v>
      </c>
      <c r="AC14" s="7">
        <v>200</v>
      </c>
      <c r="AD14" s="7" t="str">
        <f t="shared" si="4"/>
        <v>035</v>
      </c>
      <c r="AE14" s="7"/>
      <c r="AF14" s="7"/>
      <c r="AG14" s="7">
        <v>110</v>
      </c>
      <c r="AH14" s="7" t="str">
        <f>Summary!$B$2</f>
        <v>USD</v>
      </c>
      <c r="AI14" s="7">
        <f t="shared" si="5"/>
        <v>0</v>
      </c>
      <c r="AJ14" s="7">
        <f t="shared" si="6"/>
        <v>0</v>
      </c>
      <c r="AK14" s="7">
        <f t="shared" si="7"/>
        <v>0</v>
      </c>
      <c r="AL14" s="7">
        <f t="shared" si="8"/>
        <v>0</v>
      </c>
      <c r="AM14" s="7">
        <f t="shared" si="9"/>
        <v>0</v>
      </c>
      <c r="AN14" s="7">
        <f t="shared" si="10"/>
        <v>0</v>
      </c>
      <c r="AO14" s="7">
        <f t="shared" si="11"/>
        <v>0</v>
      </c>
      <c r="AP14" s="7">
        <f t="shared" si="12"/>
        <v>0</v>
      </c>
      <c r="AQ14" s="7">
        <f t="shared" si="13"/>
        <v>0</v>
      </c>
      <c r="AR14" s="7">
        <f t="shared" si="14"/>
        <v>0</v>
      </c>
      <c r="AS14" s="7">
        <f t="shared" si="15"/>
        <v>0</v>
      </c>
      <c r="AT14" s="7">
        <f t="shared" si="16"/>
        <v>0</v>
      </c>
    </row>
    <row r="15" spans="1:46" ht="20.25" x14ac:dyDescent="0.3">
      <c r="A15" s="11">
        <v>6060</v>
      </c>
      <c r="B15" s="11" t="s">
        <v>261</v>
      </c>
      <c r="C15" s="10"/>
      <c r="D15" s="10"/>
      <c r="E15" s="10"/>
      <c r="F15" s="10"/>
      <c r="G15" s="10"/>
      <c r="H15" s="10"/>
      <c r="I15" s="10"/>
      <c r="J15" s="10"/>
      <c r="K15" s="10"/>
      <c r="L15" s="10"/>
      <c r="M15" s="10"/>
      <c r="N15" s="10"/>
      <c r="O15" s="81">
        <f>-SUM(C15:N15)</f>
        <v>0</v>
      </c>
      <c r="T15" s="60" t="s">
        <v>43</v>
      </c>
      <c r="U15" s="60">
        <v>7014</v>
      </c>
      <c r="AA15" s="7" t="s">
        <v>190</v>
      </c>
      <c r="AB15" s="7" t="str">
        <f>IF(A15="","",A15&amp;"-000000")</f>
        <v>6060-000000</v>
      </c>
      <c r="AC15" s="7">
        <v>200</v>
      </c>
      <c r="AD15" s="7" t="str">
        <f t="shared" si="4"/>
        <v>035</v>
      </c>
      <c r="AE15" s="7"/>
      <c r="AF15" s="7"/>
      <c r="AG15" s="7">
        <v>110</v>
      </c>
      <c r="AH15" s="7" t="str">
        <f>Summary!$B$2</f>
        <v>USD</v>
      </c>
      <c r="AI15" s="7">
        <f t="shared" ref="AI15:AT17" si="17">IF(C15="",0,C15)</f>
        <v>0</v>
      </c>
      <c r="AJ15" s="7">
        <f t="shared" si="17"/>
        <v>0</v>
      </c>
      <c r="AK15" s="7">
        <f t="shared" si="17"/>
        <v>0</v>
      </c>
      <c r="AL15" s="7">
        <f t="shared" si="17"/>
        <v>0</v>
      </c>
      <c r="AM15" s="7">
        <f t="shared" si="17"/>
        <v>0</v>
      </c>
      <c r="AN15" s="7">
        <f t="shared" si="17"/>
        <v>0</v>
      </c>
      <c r="AO15" s="7">
        <f t="shared" si="17"/>
        <v>0</v>
      </c>
      <c r="AP15" s="7">
        <f t="shared" si="17"/>
        <v>0</v>
      </c>
      <c r="AQ15" s="7">
        <f t="shared" si="17"/>
        <v>0</v>
      </c>
      <c r="AR15" s="7">
        <f t="shared" si="17"/>
        <v>0</v>
      </c>
      <c r="AS15" s="7">
        <f t="shared" si="17"/>
        <v>0</v>
      </c>
      <c r="AT15" s="7">
        <f t="shared" si="17"/>
        <v>0</v>
      </c>
    </row>
    <row r="16" spans="1:46" ht="20.25" x14ac:dyDescent="0.3">
      <c r="A16" s="11">
        <v>6020</v>
      </c>
      <c r="B16" s="11" t="s">
        <v>237</v>
      </c>
      <c r="C16" s="10"/>
      <c r="D16" s="10"/>
      <c r="E16" s="10"/>
      <c r="F16" s="10"/>
      <c r="G16" s="10"/>
      <c r="H16" s="10"/>
      <c r="I16" s="10"/>
      <c r="J16" s="10"/>
      <c r="K16" s="10"/>
      <c r="L16" s="10"/>
      <c r="M16" s="10"/>
      <c r="N16" s="10"/>
      <c r="O16" s="81">
        <f t="shared" si="1"/>
        <v>0</v>
      </c>
      <c r="T16" s="60" t="s">
        <v>45</v>
      </c>
      <c r="U16" s="60">
        <v>7016</v>
      </c>
      <c r="AA16" s="7" t="s">
        <v>190</v>
      </c>
      <c r="AB16" s="7" t="str">
        <f>IF(A16="","",A16&amp;"-000000")</f>
        <v>6020-000000</v>
      </c>
      <c r="AC16" s="7">
        <v>200</v>
      </c>
      <c r="AD16" s="7" t="str">
        <f t="shared" si="4"/>
        <v>035</v>
      </c>
      <c r="AE16" s="7"/>
      <c r="AF16" s="7"/>
      <c r="AG16" s="7">
        <v>110</v>
      </c>
      <c r="AH16" s="7" t="str">
        <f>Summary!$B$2</f>
        <v>USD</v>
      </c>
      <c r="AI16" s="7">
        <f t="shared" si="17"/>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x14ac:dyDescent="0.3">
      <c r="A17" s="11">
        <v>6030</v>
      </c>
      <c r="B17" s="11" t="s">
        <v>238</v>
      </c>
      <c r="C17" s="10"/>
      <c r="D17" s="10"/>
      <c r="E17" s="10"/>
      <c r="F17" s="10"/>
      <c r="G17" s="10"/>
      <c r="H17" s="10"/>
      <c r="I17" s="10"/>
      <c r="J17" s="10"/>
      <c r="K17" s="10"/>
      <c r="L17" s="10"/>
      <c r="M17" s="10"/>
      <c r="N17" s="10"/>
      <c r="O17" s="81">
        <f t="shared" si="1"/>
        <v>0</v>
      </c>
      <c r="T17" s="60" t="s">
        <v>47</v>
      </c>
      <c r="U17" s="60">
        <v>7018</v>
      </c>
      <c r="AA17" s="7" t="s">
        <v>190</v>
      </c>
      <c r="AB17" s="7" t="str">
        <f>IF(A17="","",A17&amp;"-000000")</f>
        <v>6030-000000</v>
      </c>
      <c r="AC17" s="7">
        <v>200</v>
      </c>
      <c r="AD17" s="7" t="str">
        <f t="shared" si="4"/>
        <v>035</v>
      </c>
      <c r="AE17" s="7"/>
      <c r="AF17" s="7"/>
      <c r="AG17" s="7">
        <v>110</v>
      </c>
      <c r="AH17" s="7" t="str">
        <f>Summary!$B$2</f>
        <v>USD</v>
      </c>
      <c r="AI17" s="7">
        <f t="shared" si="17"/>
        <v>0</v>
      </c>
      <c r="AJ17" s="7">
        <f t="shared" si="17"/>
        <v>0</v>
      </c>
      <c r="AK17" s="7">
        <f t="shared" si="17"/>
        <v>0</v>
      </c>
      <c r="AL17" s="7">
        <f t="shared" si="17"/>
        <v>0</v>
      </c>
      <c r="AM17" s="7">
        <f t="shared" si="17"/>
        <v>0</v>
      </c>
      <c r="AN17" s="7">
        <f t="shared" si="17"/>
        <v>0</v>
      </c>
      <c r="AO17" s="7">
        <f t="shared" si="17"/>
        <v>0</v>
      </c>
      <c r="AP17" s="7">
        <f t="shared" si="17"/>
        <v>0</v>
      </c>
      <c r="AQ17" s="7">
        <f t="shared" si="17"/>
        <v>0</v>
      </c>
      <c r="AR17" s="7">
        <f t="shared" si="17"/>
        <v>0</v>
      </c>
      <c r="AS17" s="7">
        <f t="shared" si="17"/>
        <v>0</v>
      </c>
      <c r="AT17" s="7">
        <f t="shared" si="17"/>
        <v>0</v>
      </c>
    </row>
    <row r="18" spans="1:46" ht="20.25" x14ac:dyDescent="0.3">
      <c r="A18" s="11">
        <v>6035</v>
      </c>
      <c r="B18" s="11" t="s">
        <v>239</v>
      </c>
      <c r="C18" s="10"/>
      <c r="D18" s="10"/>
      <c r="E18" s="10"/>
      <c r="F18" s="10"/>
      <c r="G18" s="10"/>
      <c r="H18" s="10"/>
      <c r="I18" s="10"/>
      <c r="J18" s="10"/>
      <c r="K18" s="10"/>
      <c r="L18" s="10"/>
      <c r="M18" s="10"/>
      <c r="N18" s="10"/>
      <c r="O18" s="81">
        <f t="shared" si="1"/>
        <v>0</v>
      </c>
      <c r="T18" s="60" t="s">
        <v>49</v>
      </c>
      <c r="U18" s="60">
        <v>7020</v>
      </c>
      <c r="AA18" s="7" t="s">
        <v>190</v>
      </c>
      <c r="AB18" s="7" t="str">
        <f t="shared" si="3"/>
        <v>6035-000000</v>
      </c>
      <c r="AC18" s="7">
        <v>200</v>
      </c>
      <c r="AD18" s="7" t="str">
        <f t="shared" si="4"/>
        <v>035</v>
      </c>
      <c r="AE18" s="7"/>
      <c r="AF18" s="7"/>
      <c r="AG18" s="7">
        <v>110</v>
      </c>
      <c r="AH18" s="7" t="str">
        <f>Summary!$B$2</f>
        <v>USD</v>
      </c>
      <c r="AI18" s="7">
        <f t="shared" si="5"/>
        <v>0</v>
      </c>
      <c r="AJ18" s="7">
        <f t="shared" si="6"/>
        <v>0</v>
      </c>
      <c r="AK18" s="7">
        <f t="shared" si="7"/>
        <v>0</v>
      </c>
      <c r="AL18" s="7">
        <f t="shared" si="8"/>
        <v>0</v>
      </c>
      <c r="AM18" s="7">
        <f t="shared" si="9"/>
        <v>0</v>
      </c>
      <c r="AN18" s="7">
        <f t="shared" si="10"/>
        <v>0</v>
      </c>
      <c r="AO18" s="7">
        <f t="shared" si="11"/>
        <v>0</v>
      </c>
      <c r="AP18" s="7">
        <f t="shared" si="12"/>
        <v>0</v>
      </c>
      <c r="AQ18" s="7">
        <f t="shared" si="13"/>
        <v>0</v>
      </c>
      <c r="AR18" s="7">
        <f t="shared" si="14"/>
        <v>0</v>
      </c>
      <c r="AS18" s="7">
        <f t="shared" si="15"/>
        <v>0</v>
      </c>
      <c r="AT18" s="7">
        <f t="shared" si="16"/>
        <v>0</v>
      </c>
    </row>
    <row r="19" spans="1:46" ht="20.25" x14ac:dyDescent="0.3">
      <c r="A19" s="11">
        <v>6040</v>
      </c>
      <c r="B19" s="11" t="s">
        <v>240</v>
      </c>
      <c r="C19" s="10"/>
      <c r="D19" s="10"/>
      <c r="E19" s="10"/>
      <c r="F19" s="10"/>
      <c r="G19" s="10"/>
      <c r="H19" s="10"/>
      <c r="I19" s="10"/>
      <c r="J19" s="10"/>
      <c r="K19" s="10"/>
      <c r="L19" s="10"/>
      <c r="M19" s="10"/>
      <c r="N19" s="10"/>
      <c r="O19" s="81">
        <f>SUM(C19:N19)</f>
        <v>0</v>
      </c>
      <c r="T19" s="60" t="s">
        <v>51</v>
      </c>
      <c r="U19" s="60">
        <v>7022</v>
      </c>
      <c r="AA19" s="7" t="s">
        <v>190</v>
      </c>
      <c r="AB19" s="7" t="str">
        <f>IF(A19="","",A19&amp;"-000000")</f>
        <v>6040-000000</v>
      </c>
      <c r="AC19" s="7">
        <v>200</v>
      </c>
      <c r="AD19" s="7" t="str">
        <f t="shared" si="4"/>
        <v>035</v>
      </c>
      <c r="AE19" s="7"/>
      <c r="AF19" s="7"/>
      <c r="AG19" s="7">
        <v>110</v>
      </c>
      <c r="AH19" s="7" t="str">
        <f>Summary!$B$2</f>
        <v>USD</v>
      </c>
      <c r="AI19" s="7">
        <f>IF(C19="",0,C19)</f>
        <v>0</v>
      </c>
      <c r="AJ19" s="7">
        <f t="shared" ref="AJ19:AT19" si="18">IF(D19="",0,D19)</f>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x14ac:dyDescent="0.3">
      <c r="A20" s="77" t="s">
        <v>117</v>
      </c>
      <c r="B20" s="65"/>
      <c r="C20" s="9">
        <f>SUM(C9:C12)-SUM(C13:C15)+SUM(C16:C19)</f>
        <v>0</v>
      </c>
      <c r="D20" s="9">
        <f t="shared" ref="D20:N20" si="19">SUM(D9:D12)-SUM(D13:D15)+SUM(D16:D19)</f>
        <v>0</v>
      </c>
      <c r="E20" s="9">
        <f t="shared" si="19"/>
        <v>0</v>
      </c>
      <c r="F20" s="9">
        <f t="shared" si="19"/>
        <v>0</v>
      </c>
      <c r="G20" s="9">
        <f t="shared" si="19"/>
        <v>0</v>
      </c>
      <c r="H20" s="9">
        <f t="shared" si="19"/>
        <v>0</v>
      </c>
      <c r="I20" s="9">
        <f t="shared" si="19"/>
        <v>0</v>
      </c>
      <c r="J20" s="9">
        <f t="shared" si="19"/>
        <v>0</v>
      </c>
      <c r="K20" s="9">
        <f t="shared" si="19"/>
        <v>0</v>
      </c>
      <c r="L20" s="9">
        <f t="shared" si="19"/>
        <v>0</v>
      </c>
      <c r="M20" s="9">
        <f t="shared" si="19"/>
        <v>0</v>
      </c>
      <c r="N20" s="9">
        <f t="shared" si="19"/>
        <v>0</v>
      </c>
      <c r="O20" s="9">
        <f>SUM(O9:O19)</f>
        <v>0</v>
      </c>
      <c r="T20" s="60" t="s">
        <v>53</v>
      </c>
      <c r="U20" s="60">
        <v>7024</v>
      </c>
    </row>
    <row r="21" spans="1:46" ht="24.75" x14ac:dyDescent="0.6">
      <c r="A21" s="65"/>
      <c r="B21" s="65"/>
      <c r="C21" s="83"/>
      <c r="D21" s="83"/>
      <c r="E21" s="83"/>
      <c r="F21" s="83"/>
      <c r="G21" s="83"/>
      <c r="H21" s="83"/>
      <c r="I21" s="83"/>
      <c r="J21" s="83"/>
      <c r="K21" s="83"/>
      <c r="L21" s="83"/>
      <c r="M21" s="83"/>
      <c r="N21" s="83"/>
      <c r="O21" s="4"/>
      <c r="T21" s="60" t="s">
        <v>55</v>
      </c>
      <c r="U21" s="60">
        <v>7026</v>
      </c>
    </row>
    <row r="22" spans="1:46" ht="24.75" x14ac:dyDescent="0.6">
      <c r="A22" s="2" t="s">
        <v>121</v>
      </c>
      <c r="B22" s="65"/>
      <c r="C22" s="83"/>
      <c r="D22" s="83"/>
      <c r="E22" s="83"/>
      <c r="F22" s="83"/>
      <c r="G22" s="83"/>
      <c r="H22" s="83"/>
      <c r="I22" s="83"/>
      <c r="J22" s="83"/>
      <c r="K22" s="83"/>
      <c r="L22" s="83"/>
      <c r="M22" s="83"/>
      <c r="N22" s="83"/>
      <c r="O22" s="4"/>
      <c r="T22" s="60" t="s">
        <v>57</v>
      </c>
      <c r="U22" s="60">
        <v>7028</v>
      </c>
    </row>
    <row r="23" spans="1:46" ht="21" customHeight="1" x14ac:dyDescent="0.3">
      <c r="A23" s="11">
        <v>7008</v>
      </c>
      <c r="B23" s="71" t="str">
        <f>IF(ISTEXT("Fundraising-"&amp;VLOOKUP(A23,'Chart of Accounts'!$B$5:$C$50,2,FALSE)),"Fundraising-"&amp;VLOOKUP(A23,'Chart of Accounts'!$B$5:$C$50,2,FALSE),"")</f>
        <v>Fundraising-Promotional Materials</v>
      </c>
      <c r="C23" s="10"/>
      <c r="D23" s="10"/>
      <c r="E23" s="10"/>
      <c r="F23" s="10"/>
      <c r="G23" s="10"/>
      <c r="H23" s="10"/>
      <c r="I23" s="10"/>
      <c r="J23" s="10"/>
      <c r="K23" s="10"/>
      <c r="L23" s="10"/>
      <c r="M23" s="10"/>
      <c r="N23" s="10"/>
      <c r="O23" s="84">
        <f t="shared" ref="O23:O35" si="20">SUM(C23:N23)</f>
        <v>0</v>
      </c>
      <c r="T23" s="60" t="s">
        <v>59</v>
      </c>
      <c r="U23" s="60">
        <v>7030</v>
      </c>
      <c r="AA23" s="7" t="s">
        <v>190</v>
      </c>
      <c r="AB23" s="7" t="str">
        <f t="shared" ref="AB23:AB30" si="21">IF(A23="","",A23&amp;"-000000")</f>
        <v>7008-000000</v>
      </c>
      <c r="AC23" s="7">
        <v>200</v>
      </c>
      <c r="AD23" s="7" t="str">
        <f t="shared" ref="AD23:AD35" si="22">IF(LEN($O$1)=3,$O$1,IF(LEN($O$1)=2,0&amp;$O$1,IF(LEN($O$1)=1,0&amp;0&amp;$O$1,"ERROR")))</f>
        <v>035</v>
      </c>
      <c r="AE23" s="7"/>
      <c r="AF23" s="7"/>
      <c r="AG23" s="7">
        <v>110</v>
      </c>
      <c r="AH23" s="7" t="str">
        <f>Summary!$B$2</f>
        <v>USD</v>
      </c>
      <c r="AI23" s="7">
        <f t="shared" ref="AI23:AI30" si="23">IF(C23="",0,C23)</f>
        <v>0</v>
      </c>
      <c r="AJ23" s="7">
        <f t="shared" ref="AJ23:AJ30" si="24">IF(D23="",0,D23)</f>
        <v>0</v>
      </c>
      <c r="AK23" s="7">
        <f t="shared" ref="AK23:AK30" si="25">IF(E23="",0,E23)</f>
        <v>0</v>
      </c>
      <c r="AL23" s="7">
        <f t="shared" ref="AL23:AL30" si="26">IF(F23="",0,F23)</f>
        <v>0</v>
      </c>
      <c r="AM23" s="7">
        <f t="shared" ref="AM23:AM30" si="27">IF(G23="",0,G23)</f>
        <v>0</v>
      </c>
      <c r="AN23" s="7">
        <f t="shared" ref="AN23:AN30" si="28">IF(H23="",0,H23)</f>
        <v>0</v>
      </c>
      <c r="AO23" s="7">
        <f t="shared" ref="AO23:AO30" si="29">IF(I23="",0,I23)</f>
        <v>0</v>
      </c>
      <c r="AP23" s="7">
        <f t="shared" ref="AP23:AP30" si="30">IF(J23="",0,J23)</f>
        <v>0</v>
      </c>
      <c r="AQ23" s="7">
        <f t="shared" ref="AQ23:AQ30" si="31">IF(K23="",0,K23)</f>
        <v>0</v>
      </c>
      <c r="AR23" s="7">
        <f t="shared" ref="AR23:AR30" si="32">IF(L23="",0,L23)</f>
        <v>0</v>
      </c>
      <c r="AS23" s="7">
        <f t="shared" ref="AS23:AS30" si="33">IF(M23="",0,M23)</f>
        <v>0</v>
      </c>
      <c r="AT23" s="7">
        <f t="shared" ref="AT23:AT30" si="34">IF(N23="",0,N23)</f>
        <v>0</v>
      </c>
    </row>
    <row r="24" spans="1:46" ht="21" customHeight="1" x14ac:dyDescent="0.3">
      <c r="A24" s="11">
        <v>7010</v>
      </c>
      <c r="B24" s="71" t="str">
        <f>IF(ISTEXT("Fundraising-"&amp;VLOOKUP(A24,'Chart of Accounts'!$B$5:$C$50,2,FALSE)),"Fundraising-"&amp;VLOOKUP(A24,'Chart of Accounts'!$B$5:$C$50,2,FALSE),"")</f>
        <v>Fundraising-Awards Expense (Trophies, Plaques, Ribbons &amp; Certificates)</v>
      </c>
      <c r="C24" s="10"/>
      <c r="D24" s="10"/>
      <c r="E24" s="10"/>
      <c r="F24" s="10"/>
      <c r="G24" s="10"/>
      <c r="H24" s="10"/>
      <c r="I24" s="10"/>
      <c r="J24" s="10"/>
      <c r="K24" s="10"/>
      <c r="L24" s="10"/>
      <c r="M24" s="10"/>
      <c r="N24" s="10"/>
      <c r="O24" s="84">
        <f t="shared" si="20"/>
        <v>0</v>
      </c>
      <c r="T24" s="60" t="s">
        <v>61</v>
      </c>
      <c r="U24" s="60">
        <v>7032</v>
      </c>
      <c r="AA24" s="7" t="s">
        <v>190</v>
      </c>
      <c r="AB24" s="7" t="str">
        <f t="shared" si="21"/>
        <v>7010-000000</v>
      </c>
      <c r="AC24" s="7">
        <v>200</v>
      </c>
      <c r="AD24" s="7" t="str">
        <f t="shared" si="22"/>
        <v>035</v>
      </c>
      <c r="AE24" s="7"/>
      <c r="AF24" s="7"/>
      <c r="AG24" s="7">
        <v>110</v>
      </c>
      <c r="AH24" s="7" t="str">
        <f>Summary!$B$2</f>
        <v>USD</v>
      </c>
      <c r="AI24" s="7">
        <f t="shared" si="23"/>
        <v>0</v>
      </c>
      <c r="AJ24" s="7">
        <f t="shared" si="24"/>
        <v>0</v>
      </c>
      <c r="AK24" s="7">
        <f t="shared" si="25"/>
        <v>0</v>
      </c>
      <c r="AL24" s="7">
        <f t="shared" si="26"/>
        <v>0</v>
      </c>
      <c r="AM24" s="7">
        <f t="shared" si="27"/>
        <v>0</v>
      </c>
      <c r="AN24" s="7">
        <f t="shared" si="28"/>
        <v>0</v>
      </c>
      <c r="AO24" s="7">
        <f t="shared" si="29"/>
        <v>0</v>
      </c>
      <c r="AP24" s="7">
        <f t="shared" si="30"/>
        <v>0</v>
      </c>
      <c r="AQ24" s="7">
        <f t="shared" si="31"/>
        <v>0</v>
      </c>
      <c r="AR24" s="7">
        <f t="shared" si="32"/>
        <v>0</v>
      </c>
      <c r="AS24" s="7">
        <f t="shared" si="33"/>
        <v>0</v>
      </c>
      <c r="AT24" s="7">
        <f t="shared" si="34"/>
        <v>0</v>
      </c>
    </row>
    <row r="25" spans="1:46" ht="21" customHeight="1" x14ac:dyDescent="0.3">
      <c r="A25" s="11">
        <v>7012</v>
      </c>
      <c r="B25" s="71" t="str">
        <f>IF(ISTEXT("Fundraising-"&amp;VLOOKUP(A25,'Chart of Accounts'!$B$5:$C$50,2,FALSE)),"Fundraising-"&amp;VLOOKUP(A25,'Chart of Accounts'!$B$5:$C$50,2,FALSE),"")</f>
        <v>Fundraising-Supplies &amp; Stationery Expense</v>
      </c>
      <c r="C25" s="10"/>
      <c r="D25" s="10"/>
      <c r="E25" s="10"/>
      <c r="F25" s="10"/>
      <c r="G25" s="10"/>
      <c r="H25" s="10"/>
      <c r="I25" s="10"/>
      <c r="J25" s="10"/>
      <c r="K25" s="10"/>
      <c r="L25" s="10"/>
      <c r="M25" s="10"/>
      <c r="N25" s="10"/>
      <c r="O25" s="84">
        <f t="shared" si="20"/>
        <v>0</v>
      </c>
      <c r="T25" s="60" t="s">
        <v>63</v>
      </c>
      <c r="U25" s="60">
        <v>7034</v>
      </c>
      <c r="AA25" s="7" t="s">
        <v>190</v>
      </c>
      <c r="AB25" s="7" t="str">
        <f t="shared" si="21"/>
        <v>7012-000000</v>
      </c>
      <c r="AC25" s="7">
        <v>200</v>
      </c>
      <c r="AD25" s="7" t="str">
        <f t="shared" si="22"/>
        <v>035</v>
      </c>
      <c r="AE25" s="7"/>
      <c r="AF25" s="7"/>
      <c r="AG25" s="7">
        <v>110</v>
      </c>
      <c r="AH25" s="7" t="str">
        <f>Summary!$B$2</f>
        <v>USD</v>
      </c>
      <c r="AI25" s="7">
        <f t="shared" si="23"/>
        <v>0</v>
      </c>
      <c r="AJ25" s="7">
        <f t="shared" si="24"/>
        <v>0</v>
      </c>
      <c r="AK25" s="7">
        <f t="shared" si="25"/>
        <v>0</v>
      </c>
      <c r="AL25" s="7">
        <f t="shared" si="26"/>
        <v>0</v>
      </c>
      <c r="AM25" s="7">
        <f t="shared" si="27"/>
        <v>0</v>
      </c>
      <c r="AN25" s="7">
        <f t="shared" si="28"/>
        <v>0</v>
      </c>
      <c r="AO25" s="7">
        <f t="shared" si="29"/>
        <v>0</v>
      </c>
      <c r="AP25" s="7">
        <f t="shared" si="30"/>
        <v>0</v>
      </c>
      <c r="AQ25" s="7">
        <f t="shared" si="31"/>
        <v>0</v>
      </c>
      <c r="AR25" s="7">
        <f t="shared" si="32"/>
        <v>0</v>
      </c>
      <c r="AS25" s="7">
        <f t="shared" si="33"/>
        <v>0</v>
      </c>
      <c r="AT25" s="7">
        <f t="shared" si="34"/>
        <v>0</v>
      </c>
    </row>
    <row r="26" spans="1:46" ht="21" customHeight="1" x14ac:dyDescent="0.3">
      <c r="A26" s="11">
        <v>7014</v>
      </c>
      <c r="B26" s="71" t="str">
        <f>IF(ISTEXT("Fundraising-"&amp;VLOOKUP(A26,'Chart of Accounts'!$B$5:$C$50,2,FALSE)),"Fundraising-"&amp;VLOOKUP(A26,'Chart of Accounts'!$B$5:$C$50,2,FALSE),"")</f>
        <v>Fundraising-Room Rental Event Expense</v>
      </c>
      <c r="C26" s="10"/>
      <c r="D26" s="10"/>
      <c r="E26" s="10"/>
      <c r="F26" s="10"/>
      <c r="G26" s="10"/>
      <c r="H26" s="10"/>
      <c r="I26" s="10"/>
      <c r="J26" s="10"/>
      <c r="K26" s="10"/>
      <c r="L26" s="10"/>
      <c r="M26" s="10"/>
      <c r="N26" s="10"/>
      <c r="O26" s="84">
        <f t="shared" si="20"/>
        <v>0</v>
      </c>
      <c r="T26" s="60" t="s">
        <v>65</v>
      </c>
      <c r="U26" s="60">
        <v>7036</v>
      </c>
      <c r="AA26" s="7" t="s">
        <v>190</v>
      </c>
      <c r="AB26" s="7" t="str">
        <f t="shared" si="21"/>
        <v>7014-000000</v>
      </c>
      <c r="AC26" s="7">
        <v>200</v>
      </c>
      <c r="AD26" s="7" t="str">
        <f t="shared" si="22"/>
        <v>035</v>
      </c>
      <c r="AE26" s="7"/>
      <c r="AF26" s="7"/>
      <c r="AG26" s="7">
        <v>110</v>
      </c>
      <c r="AH26" s="7" t="str">
        <f>Summary!$B$2</f>
        <v>USD</v>
      </c>
      <c r="AI26" s="7">
        <f t="shared" si="23"/>
        <v>0</v>
      </c>
      <c r="AJ26" s="7">
        <f t="shared" si="24"/>
        <v>0</v>
      </c>
      <c r="AK26" s="7">
        <f t="shared" si="25"/>
        <v>0</v>
      </c>
      <c r="AL26" s="7">
        <f t="shared" si="26"/>
        <v>0</v>
      </c>
      <c r="AM26" s="7">
        <f t="shared" si="27"/>
        <v>0</v>
      </c>
      <c r="AN26" s="7">
        <f t="shared" si="28"/>
        <v>0</v>
      </c>
      <c r="AO26" s="7">
        <f t="shared" si="29"/>
        <v>0</v>
      </c>
      <c r="AP26" s="7">
        <f t="shared" si="30"/>
        <v>0</v>
      </c>
      <c r="AQ26" s="7">
        <f t="shared" si="31"/>
        <v>0</v>
      </c>
      <c r="AR26" s="7">
        <f t="shared" si="32"/>
        <v>0</v>
      </c>
      <c r="AS26" s="7">
        <f t="shared" si="33"/>
        <v>0</v>
      </c>
      <c r="AT26" s="7">
        <f t="shared" si="34"/>
        <v>0</v>
      </c>
    </row>
    <row r="27" spans="1:46" ht="21" customHeight="1" x14ac:dyDescent="0.3">
      <c r="A27" s="11">
        <v>7018</v>
      </c>
      <c r="B27" s="71" t="str">
        <f>IF(ISTEXT("Fundraising-"&amp;VLOOKUP(A27,'Chart of Accounts'!$B$5:$C$50,2,FALSE)),"Fundraising-"&amp;VLOOKUP(A27,'Chart of Accounts'!$B$5:$C$50,2,FALSE),"")</f>
        <v>Fundraising-Decorations Expense</v>
      </c>
      <c r="C27" s="10"/>
      <c r="D27" s="10"/>
      <c r="E27" s="10"/>
      <c r="F27" s="10"/>
      <c r="G27" s="10"/>
      <c r="H27" s="10"/>
      <c r="I27" s="10"/>
      <c r="J27" s="10"/>
      <c r="K27" s="10"/>
      <c r="L27" s="10"/>
      <c r="M27" s="10"/>
      <c r="N27" s="10"/>
      <c r="O27" s="84">
        <f t="shared" si="20"/>
        <v>0</v>
      </c>
      <c r="T27" s="60" t="s">
        <v>67</v>
      </c>
      <c r="U27" s="60">
        <v>7038</v>
      </c>
      <c r="AA27" s="7" t="s">
        <v>190</v>
      </c>
      <c r="AB27" s="7" t="str">
        <f t="shared" si="21"/>
        <v>7018-000000</v>
      </c>
      <c r="AC27" s="7">
        <v>200</v>
      </c>
      <c r="AD27" s="7" t="str">
        <f t="shared" si="22"/>
        <v>035</v>
      </c>
      <c r="AE27" s="7"/>
      <c r="AF27" s="7"/>
      <c r="AG27" s="7">
        <v>110</v>
      </c>
      <c r="AH27" s="7" t="str">
        <f>Summary!$B$2</f>
        <v>USD</v>
      </c>
      <c r="AI27" s="7">
        <f t="shared" si="23"/>
        <v>0</v>
      </c>
      <c r="AJ27" s="7">
        <f t="shared" si="24"/>
        <v>0</v>
      </c>
      <c r="AK27" s="7">
        <f t="shared" si="25"/>
        <v>0</v>
      </c>
      <c r="AL27" s="7">
        <f t="shared" si="26"/>
        <v>0</v>
      </c>
      <c r="AM27" s="7">
        <f t="shared" si="27"/>
        <v>0</v>
      </c>
      <c r="AN27" s="7">
        <f t="shared" si="28"/>
        <v>0</v>
      </c>
      <c r="AO27" s="7">
        <f t="shared" si="29"/>
        <v>0</v>
      </c>
      <c r="AP27" s="7">
        <f t="shared" si="30"/>
        <v>0</v>
      </c>
      <c r="AQ27" s="7">
        <f t="shared" si="31"/>
        <v>0</v>
      </c>
      <c r="AR27" s="7">
        <f t="shared" si="32"/>
        <v>0</v>
      </c>
      <c r="AS27" s="7">
        <f t="shared" si="33"/>
        <v>0</v>
      </c>
      <c r="AT27" s="7">
        <f t="shared" si="34"/>
        <v>0</v>
      </c>
    </row>
    <row r="28" spans="1:46" ht="21" customHeight="1" x14ac:dyDescent="0.3">
      <c r="A28" s="11">
        <v>7022</v>
      </c>
      <c r="B28" s="71" t="str">
        <f>IF(ISTEXT("Fundraising-"&amp;VLOOKUP(A28,'Chart of Accounts'!$B$5:$C$50,2,FALSE)),"Fundraising-"&amp;VLOOKUP(A28,'Chart of Accounts'!$B$5:$C$50,2,FALSE),"")</f>
        <v>Fundraising-Audio Visual Expense</v>
      </c>
      <c r="C28" s="10"/>
      <c r="D28" s="10"/>
      <c r="E28" s="10"/>
      <c r="F28" s="10"/>
      <c r="G28" s="10"/>
      <c r="H28" s="10"/>
      <c r="I28" s="10"/>
      <c r="J28" s="10"/>
      <c r="K28" s="10"/>
      <c r="L28" s="10"/>
      <c r="M28" s="10"/>
      <c r="N28" s="10"/>
      <c r="O28" s="84">
        <f t="shared" si="20"/>
        <v>0</v>
      </c>
      <c r="T28" s="60" t="s">
        <v>69</v>
      </c>
      <c r="U28" s="60">
        <v>7040</v>
      </c>
      <c r="AA28" s="7" t="s">
        <v>190</v>
      </c>
      <c r="AB28" s="7" t="str">
        <f t="shared" si="21"/>
        <v>7022-000000</v>
      </c>
      <c r="AC28" s="7">
        <v>200</v>
      </c>
      <c r="AD28" s="7" t="str">
        <f t="shared" si="22"/>
        <v>035</v>
      </c>
      <c r="AE28" s="7"/>
      <c r="AF28" s="7"/>
      <c r="AG28" s="7">
        <v>110</v>
      </c>
      <c r="AH28" s="7" t="str">
        <f>Summary!$B$2</f>
        <v>USD</v>
      </c>
      <c r="AI28" s="7">
        <f t="shared" si="23"/>
        <v>0</v>
      </c>
      <c r="AJ28" s="7">
        <f t="shared" si="24"/>
        <v>0</v>
      </c>
      <c r="AK28" s="7">
        <f t="shared" si="25"/>
        <v>0</v>
      </c>
      <c r="AL28" s="7">
        <f t="shared" si="26"/>
        <v>0</v>
      </c>
      <c r="AM28" s="7">
        <f t="shared" si="27"/>
        <v>0</v>
      </c>
      <c r="AN28" s="7">
        <f t="shared" si="28"/>
        <v>0</v>
      </c>
      <c r="AO28" s="7">
        <f t="shared" si="29"/>
        <v>0</v>
      </c>
      <c r="AP28" s="7">
        <f t="shared" si="30"/>
        <v>0</v>
      </c>
      <c r="AQ28" s="7">
        <f t="shared" si="31"/>
        <v>0</v>
      </c>
      <c r="AR28" s="7">
        <f t="shared" si="32"/>
        <v>0</v>
      </c>
      <c r="AS28" s="7">
        <f t="shared" si="33"/>
        <v>0</v>
      </c>
      <c r="AT28" s="7">
        <f t="shared" si="34"/>
        <v>0</v>
      </c>
    </row>
    <row r="29" spans="1:46" ht="21" customHeight="1" x14ac:dyDescent="0.3">
      <c r="A29" s="11">
        <v>7042</v>
      </c>
      <c r="B29" s="71" t="str">
        <f>IF(ISTEXT("Fundraising-"&amp;VLOOKUP(A29,'Chart of Accounts'!$B$5:$C$50,2,FALSE)),"Fundraising-"&amp;VLOOKUP(A29,'Chart of Accounts'!$B$5:$C$50,2,FALSE),"")</f>
        <v>Fundraising-Outside Contractor Expense</v>
      </c>
      <c r="C29" s="10"/>
      <c r="D29" s="10"/>
      <c r="E29" s="10"/>
      <c r="F29" s="10"/>
      <c r="G29" s="10"/>
      <c r="H29" s="10"/>
      <c r="I29" s="10"/>
      <c r="J29" s="10"/>
      <c r="K29" s="10"/>
      <c r="L29" s="10"/>
      <c r="M29" s="10"/>
      <c r="N29" s="10"/>
      <c r="O29" s="84">
        <f t="shared" si="20"/>
        <v>0</v>
      </c>
      <c r="T29" s="60" t="s">
        <v>71</v>
      </c>
      <c r="U29" s="60">
        <v>7042</v>
      </c>
      <c r="AA29" s="7" t="s">
        <v>190</v>
      </c>
      <c r="AB29" s="7" t="str">
        <f t="shared" si="21"/>
        <v>7042-000000</v>
      </c>
      <c r="AC29" s="7">
        <v>200</v>
      </c>
      <c r="AD29" s="7" t="str">
        <f t="shared" si="22"/>
        <v>035</v>
      </c>
      <c r="AE29" s="7"/>
      <c r="AF29" s="7"/>
      <c r="AG29" s="7">
        <v>110</v>
      </c>
      <c r="AH29" s="7" t="str">
        <f>Summary!$B$2</f>
        <v>USD</v>
      </c>
      <c r="AI29" s="7">
        <f t="shared" si="23"/>
        <v>0</v>
      </c>
      <c r="AJ29" s="7">
        <f t="shared" si="24"/>
        <v>0</v>
      </c>
      <c r="AK29" s="7">
        <f t="shared" si="25"/>
        <v>0</v>
      </c>
      <c r="AL29" s="7">
        <f t="shared" si="26"/>
        <v>0</v>
      </c>
      <c r="AM29" s="7">
        <f t="shared" si="27"/>
        <v>0</v>
      </c>
      <c r="AN29" s="7">
        <f t="shared" si="28"/>
        <v>0</v>
      </c>
      <c r="AO29" s="7">
        <f t="shared" si="29"/>
        <v>0</v>
      </c>
      <c r="AP29" s="7">
        <f t="shared" si="30"/>
        <v>0</v>
      </c>
      <c r="AQ29" s="7">
        <f t="shared" si="31"/>
        <v>0</v>
      </c>
      <c r="AR29" s="7">
        <f t="shared" si="32"/>
        <v>0</v>
      </c>
      <c r="AS29" s="7">
        <f t="shared" si="33"/>
        <v>0</v>
      </c>
      <c r="AT29" s="7">
        <f t="shared" si="34"/>
        <v>0</v>
      </c>
    </row>
    <row r="30" spans="1:46" ht="21" customHeight="1" x14ac:dyDescent="0.3">
      <c r="A30" s="11">
        <v>7070</v>
      </c>
      <c r="B30" s="71" t="str">
        <f>IF(ISTEXT("Fundraising-"&amp;VLOOKUP(A30,'Chart of Accounts'!$B$5:$C$50,2,FALSE)),"Fundraising-"&amp;VLOOKUP(A30,'Chart of Accounts'!$B$5:$C$50,2,FALSE),"")</f>
        <v>Fundraising-Bank Charges &amp; Credit Card Fee Expense</v>
      </c>
      <c r="C30" s="10"/>
      <c r="D30" s="10"/>
      <c r="E30" s="10"/>
      <c r="F30" s="10"/>
      <c r="G30" s="10"/>
      <c r="H30" s="10"/>
      <c r="I30" s="10"/>
      <c r="J30" s="10"/>
      <c r="K30" s="10"/>
      <c r="L30" s="10"/>
      <c r="M30" s="10"/>
      <c r="N30" s="10"/>
      <c r="O30" s="84">
        <f t="shared" si="20"/>
        <v>0</v>
      </c>
      <c r="T30" s="60" t="s">
        <v>72</v>
      </c>
      <c r="U30" s="60">
        <v>7044</v>
      </c>
      <c r="AA30" s="7" t="s">
        <v>190</v>
      </c>
      <c r="AB30" s="7" t="str">
        <f t="shared" si="21"/>
        <v>7070-000000</v>
      </c>
      <c r="AC30" s="7">
        <v>200</v>
      </c>
      <c r="AD30" s="7" t="str">
        <f t="shared" si="22"/>
        <v>035</v>
      </c>
      <c r="AE30" s="7"/>
      <c r="AF30" s="7"/>
      <c r="AG30" s="7">
        <v>110</v>
      </c>
      <c r="AH30" s="7" t="str">
        <f>Summary!$B$2</f>
        <v>USD</v>
      </c>
      <c r="AI30" s="7">
        <f t="shared" si="23"/>
        <v>0</v>
      </c>
      <c r="AJ30" s="7">
        <f t="shared" si="24"/>
        <v>0</v>
      </c>
      <c r="AK30" s="7">
        <f t="shared" si="25"/>
        <v>0</v>
      </c>
      <c r="AL30" s="7">
        <f t="shared" si="26"/>
        <v>0</v>
      </c>
      <c r="AM30" s="7">
        <f t="shared" si="27"/>
        <v>0</v>
      </c>
      <c r="AN30" s="7">
        <f t="shared" si="28"/>
        <v>0</v>
      </c>
      <c r="AO30" s="7">
        <f t="shared" si="29"/>
        <v>0</v>
      </c>
      <c r="AP30" s="7">
        <f t="shared" si="30"/>
        <v>0</v>
      </c>
      <c r="AQ30" s="7">
        <f t="shared" si="31"/>
        <v>0</v>
      </c>
      <c r="AR30" s="7">
        <f t="shared" si="32"/>
        <v>0</v>
      </c>
      <c r="AS30" s="7">
        <f t="shared" si="33"/>
        <v>0</v>
      </c>
      <c r="AT30" s="7">
        <f t="shared" si="34"/>
        <v>0</v>
      </c>
    </row>
    <row r="31" spans="1:46" ht="21" customHeight="1" x14ac:dyDescent="0.3">
      <c r="A31" s="11">
        <v>7086</v>
      </c>
      <c r="B31" s="71" t="str">
        <f>IF(ISTEXT("Fundraising-"&amp;VLOOKUP(A31,'Chart of Accounts'!$B$5:$C$50,2,FALSE)),"Fundraising-"&amp;VLOOKUP(A31,'Chart of Accounts'!$B$5:$C$50,2,FALSE),"")</f>
        <v>Fundraising-Miscellaneous Expenses</v>
      </c>
      <c r="C31" s="10"/>
      <c r="D31" s="10"/>
      <c r="E31" s="10"/>
      <c r="F31" s="10"/>
      <c r="G31" s="10"/>
      <c r="H31" s="10"/>
      <c r="I31" s="10"/>
      <c r="J31" s="10"/>
      <c r="K31" s="10"/>
      <c r="L31" s="10"/>
      <c r="M31" s="10"/>
      <c r="N31" s="10"/>
      <c r="O31" s="84">
        <f t="shared" si="20"/>
        <v>0</v>
      </c>
      <c r="T31" s="60" t="s">
        <v>76</v>
      </c>
      <c r="U31" s="60">
        <v>7048</v>
      </c>
      <c r="AA31" s="7" t="s">
        <v>190</v>
      </c>
      <c r="AB31" s="7" t="str">
        <f>IF(A31="","",A31&amp;"-000000")</f>
        <v>7086-000000</v>
      </c>
      <c r="AC31" s="7">
        <v>200</v>
      </c>
      <c r="AD31" s="7" t="str">
        <f t="shared" si="22"/>
        <v>035</v>
      </c>
      <c r="AE31" s="7"/>
      <c r="AF31" s="7"/>
      <c r="AG31" s="7">
        <v>110</v>
      </c>
      <c r="AH31" s="7" t="str">
        <f>Summary!$B$2</f>
        <v>USD</v>
      </c>
      <c r="AI31" s="7">
        <f t="shared" ref="AI31:AT31" si="35">IF(C31="",0,C31)</f>
        <v>0</v>
      </c>
      <c r="AJ31" s="7">
        <f t="shared" si="35"/>
        <v>0</v>
      </c>
      <c r="AK31" s="7">
        <f t="shared" si="35"/>
        <v>0</v>
      </c>
      <c r="AL31" s="7">
        <f t="shared" si="35"/>
        <v>0</v>
      </c>
      <c r="AM31" s="7">
        <f t="shared" si="35"/>
        <v>0</v>
      </c>
      <c r="AN31" s="7">
        <f t="shared" si="35"/>
        <v>0</v>
      </c>
      <c r="AO31" s="7">
        <f t="shared" si="35"/>
        <v>0</v>
      </c>
      <c r="AP31" s="7">
        <f t="shared" si="35"/>
        <v>0</v>
      </c>
      <c r="AQ31" s="7">
        <f t="shared" si="35"/>
        <v>0</v>
      </c>
      <c r="AR31" s="7">
        <f t="shared" si="35"/>
        <v>0</v>
      </c>
      <c r="AS31" s="7">
        <f t="shared" si="35"/>
        <v>0</v>
      </c>
      <c r="AT31" s="7">
        <f t="shared" si="35"/>
        <v>0</v>
      </c>
    </row>
    <row r="32" spans="1:46" ht="21" customHeight="1" x14ac:dyDescent="0.3">
      <c r="A32" s="11">
        <v>7090</v>
      </c>
      <c r="B32" s="71" t="s">
        <v>259</v>
      </c>
      <c r="C32" s="10"/>
      <c r="D32" s="10"/>
      <c r="E32" s="10"/>
      <c r="F32" s="10"/>
      <c r="G32" s="10"/>
      <c r="H32" s="10"/>
      <c r="I32" s="10"/>
      <c r="J32" s="10"/>
      <c r="K32" s="10"/>
      <c r="L32" s="10"/>
      <c r="M32" s="10"/>
      <c r="N32" s="10"/>
      <c r="O32" s="84">
        <f t="shared" si="20"/>
        <v>0</v>
      </c>
      <c r="T32" s="60" t="s">
        <v>78</v>
      </c>
      <c r="U32" s="60">
        <v>7050</v>
      </c>
      <c r="AA32" s="7" t="s">
        <v>190</v>
      </c>
      <c r="AB32" s="7" t="str">
        <f>IF(A32="","",A32&amp;"-000000")</f>
        <v>7090-000000</v>
      </c>
      <c r="AC32" s="7">
        <v>200</v>
      </c>
      <c r="AD32" s="7" t="str">
        <f t="shared" si="22"/>
        <v>035</v>
      </c>
      <c r="AE32" s="7"/>
      <c r="AF32" s="7"/>
      <c r="AG32" s="7">
        <v>110</v>
      </c>
      <c r="AH32" s="7" t="str">
        <f>Summary!$B$2</f>
        <v>USD</v>
      </c>
      <c r="AI32" s="7">
        <f t="shared" ref="AI32:AT32" si="36">IF(C32="",0,C32)</f>
        <v>0</v>
      </c>
      <c r="AJ32" s="7">
        <f t="shared" si="36"/>
        <v>0</v>
      </c>
      <c r="AK32" s="7">
        <f t="shared" si="36"/>
        <v>0</v>
      </c>
      <c r="AL32" s="7">
        <f t="shared" si="36"/>
        <v>0</v>
      </c>
      <c r="AM32" s="7">
        <f t="shared" si="36"/>
        <v>0</v>
      </c>
      <c r="AN32" s="7">
        <f t="shared" si="36"/>
        <v>0</v>
      </c>
      <c r="AO32" s="7">
        <f t="shared" si="36"/>
        <v>0</v>
      </c>
      <c r="AP32" s="7">
        <f t="shared" si="36"/>
        <v>0</v>
      </c>
      <c r="AQ32" s="7">
        <f t="shared" si="36"/>
        <v>0</v>
      </c>
      <c r="AR32" s="7">
        <f t="shared" si="36"/>
        <v>0</v>
      </c>
      <c r="AS32" s="7">
        <f t="shared" si="36"/>
        <v>0</v>
      </c>
      <c r="AT32" s="7">
        <f t="shared" si="36"/>
        <v>0</v>
      </c>
    </row>
    <row r="33" spans="1:46" ht="21" customHeight="1" x14ac:dyDescent="0.3">
      <c r="A33" s="21"/>
      <c r="B33" s="71" t="str">
        <f>IF(ISTEXT("Fundraising-"&amp;VLOOKUP(A33,'Chart of Accounts'!$B$5:$C$54,2,FALSE)),"Fundraising-"&amp;VLOOKUP(A33,'Chart of Accounts'!$B$5:$C$54,2,FALSE),"")</f>
        <v/>
      </c>
      <c r="C33" s="10"/>
      <c r="D33" s="10"/>
      <c r="E33" s="10"/>
      <c r="F33" s="10"/>
      <c r="G33" s="10"/>
      <c r="H33" s="10"/>
      <c r="I33" s="10"/>
      <c r="J33" s="10"/>
      <c r="K33" s="10"/>
      <c r="L33" s="10"/>
      <c r="M33" s="10"/>
      <c r="N33" s="10"/>
      <c r="O33" s="84">
        <f t="shared" si="20"/>
        <v>0</v>
      </c>
      <c r="T33" s="60" t="s">
        <v>80</v>
      </c>
      <c r="U33" s="60">
        <v>7052</v>
      </c>
      <c r="AA33" s="7" t="s">
        <v>190</v>
      </c>
      <c r="AB33" s="7" t="str">
        <f>IF(A33="","",A33&amp;"-000000")</f>
        <v/>
      </c>
      <c r="AC33" s="7">
        <v>200</v>
      </c>
      <c r="AD33" s="7" t="str">
        <f t="shared" si="22"/>
        <v>035</v>
      </c>
      <c r="AE33" s="7"/>
      <c r="AF33" s="7"/>
      <c r="AG33" s="7">
        <v>110</v>
      </c>
      <c r="AH33" s="7" t="str">
        <f>Summary!$B$2</f>
        <v>USD</v>
      </c>
      <c r="AI33" s="7">
        <f t="shared" ref="AI33:AT34" si="37">IF(C33="",0,C33)</f>
        <v>0</v>
      </c>
      <c r="AJ33" s="7">
        <f t="shared" si="37"/>
        <v>0</v>
      </c>
      <c r="AK33" s="7">
        <f t="shared" si="37"/>
        <v>0</v>
      </c>
      <c r="AL33" s="7">
        <f t="shared" si="37"/>
        <v>0</v>
      </c>
      <c r="AM33" s="7">
        <f t="shared" si="37"/>
        <v>0</v>
      </c>
      <c r="AN33" s="7">
        <f t="shared" si="37"/>
        <v>0</v>
      </c>
      <c r="AO33" s="7">
        <f t="shared" si="37"/>
        <v>0</v>
      </c>
      <c r="AP33" s="7">
        <f t="shared" si="37"/>
        <v>0</v>
      </c>
      <c r="AQ33" s="7">
        <f t="shared" si="37"/>
        <v>0</v>
      </c>
      <c r="AR33" s="7">
        <f t="shared" si="37"/>
        <v>0</v>
      </c>
      <c r="AS33" s="7">
        <f t="shared" si="37"/>
        <v>0</v>
      </c>
      <c r="AT33" s="7">
        <f t="shared" si="37"/>
        <v>0</v>
      </c>
    </row>
    <row r="34" spans="1:46" ht="21" customHeight="1" x14ac:dyDescent="0.3">
      <c r="A34" s="21"/>
      <c r="B34" s="71" t="str">
        <f>IF(ISTEXT("Fundraising-"&amp;VLOOKUP(A34,'Chart of Accounts'!$B$5:$C$54,2,FALSE)),"Fundraising-"&amp;VLOOKUP(A34,'Chart of Accounts'!$B$5:$C$54,2,FALSE),"")</f>
        <v/>
      </c>
      <c r="C34" s="10"/>
      <c r="D34" s="10"/>
      <c r="E34" s="10"/>
      <c r="F34" s="10"/>
      <c r="G34" s="10"/>
      <c r="H34" s="10"/>
      <c r="I34" s="10"/>
      <c r="J34" s="10"/>
      <c r="K34" s="10"/>
      <c r="L34" s="10"/>
      <c r="M34" s="10"/>
      <c r="N34" s="10"/>
      <c r="O34" s="84">
        <f t="shared" si="20"/>
        <v>0</v>
      </c>
      <c r="T34" s="60" t="s">
        <v>81</v>
      </c>
      <c r="U34" s="60">
        <v>7070</v>
      </c>
      <c r="AA34" s="7" t="s">
        <v>190</v>
      </c>
      <c r="AB34" s="7" t="str">
        <f>IF(A34="","",A34&amp;"-000000")</f>
        <v/>
      </c>
      <c r="AC34" s="7">
        <v>200</v>
      </c>
      <c r="AD34" s="7" t="str">
        <f t="shared" si="22"/>
        <v>035</v>
      </c>
      <c r="AE34" s="7"/>
      <c r="AF34" s="7"/>
      <c r="AG34" s="7">
        <v>110</v>
      </c>
      <c r="AH34" s="7" t="str">
        <f>Summary!$B$2</f>
        <v>USD</v>
      </c>
      <c r="AI34" s="7">
        <f t="shared" si="37"/>
        <v>0</v>
      </c>
      <c r="AJ34" s="7">
        <f t="shared" si="37"/>
        <v>0</v>
      </c>
      <c r="AK34" s="7">
        <f t="shared" si="37"/>
        <v>0</v>
      </c>
      <c r="AL34" s="7">
        <f t="shared" si="37"/>
        <v>0</v>
      </c>
      <c r="AM34" s="7">
        <f t="shared" si="37"/>
        <v>0</v>
      </c>
      <c r="AN34" s="7">
        <f t="shared" si="37"/>
        <v>0</v>
      </c>
      <c r="AO34" s="7">
        <f t="shared" si="37"/>
        <v>0</v>
      </c>
      <c r="AP34" s="7">
        <f t="shared" si="37"/>
        <v>0</v>
      </c>
      <c r="AQ34" s="7">
        <f t="shared" si="37"/>
        <v>0</v>
      </c>
      <c r="AR34" s="7">
        <f t="shared" si="37"/>
        <v>0</v>
      </c>
      <c r="AS34" s="7">
        <f t="shared" si="37"/>
        <v>0</v>
      </c>
      <c r="AT34" s="7">
        <f t="shared" si="37"/>
        <v>0</v>
      </c>
    </row>
    <row r="35" spans="1:46" ht="21" customHeight="1" x14ac:dyDescent="0.3">
      <c r="A35" s="21"/>
      <c r="B35" s="71" t="str">
        <f>IF(ISTEXT("Fundraising-"&amp;VLOOKUP(A35,'Chart of Accounts'!$B$5:$C$54,2,FALSE)),"Fundraising-"&amp;VLOOKUP(A35,'Chart of Accounts'!$B$5:$C$54,2,FALSE),"")</f>
        <v/>
      </c>
      <c r="C35" s="10"/>
      <c r="D35" s="10"/>
      <c r="E35" s="10"/>
      <c r="F35" s="10"/>
      <c r="G35" s="10"/>
      <c r="H35" s="10"/>
      <c r="I35" s="10"/>
      <c r="J35" s="10"/>
      <c r="K35" s="10"/>
      <c r="L35" s="10"/>
      <c r="M35" s="10"/>
      <c r="N35" s="10"/>
      <c r="O35" s="84">
        <f t="shared" si="20"/>
        <v>0</v>
      </c>
      <c r="T35" s="60" t="s">
        <v>83</v>
      </c>
      <c r="U35" s="60">
        <v>7072</v>
      </c>
      <c r="AA35" s="7" t="s">
        <v>190</v>
      </c>
      <c r="AB35" s="7" t="str">
        <f>IF(A35="","",A35&amp;"-000000")</f>
        <v/>
      </c>
      <c r="AC35" s="7">
        <v>200</v>
      </c>
      <c r="AD35" s="7" t="str">
        <f t="shared" si="22"/>
        <v>035</v>
      </c>
      <c r="AE35" s="7"/>
      <c r="AF35" s="7"/>
      <c r="AG35" s="7">
        <v>110</v>
      </c>
      <c r="AH35" s="7" t="str">
        <f>Summary!$B$2</f>
        <v>USD</v>
      </c>
      <c r="AI35" s="7">
        <f t="shared" ref="AI35:AT35" si="38">IF(C35="",0,C35)</f>
        <v>0</v>
      </c>
      <c r="AJ35" s="7">
        <f t="shared" si="38"/>
        <v>0</v>
      </c>
      <c r="AK35" s="7">
        <f t="shared" si="38"/>
        <v>0</v>
      </c>
      <c r="AL35" s="7">
        <f t="shared" si="38"/>
        <v>0</v>
      </c>
      <c r="AM35" s="7">
        <f t="shared" si="38"/>
        <v>0</v>
      </c>
      <c r="AN35" s="7">
        <f t="shared" si="38"/>
        <v>0</v>
      </c>
      <c r="AO35" s="7">
        <f t="shared" si="38"/>
        <v>0</v>
      </c>
      <c r="AP35" s="7">
        <f t="shared" si="38"/>
        <v>0</v>
      </c>
      <c r="AQ35" s="7">
        <f t="shared" si="38"/>
        <v>0</v>
      </c>
      <c r="AR35" s="7">
        <f t="shared" si="38"/>
        <v>0</v>
      </c>
      <c r="AS35" s="7">
        <f t="shared" si="38"/>
        <v>0</v>
      </c>
      <c r="AT35" s="7">
        <f t="shared" si="38"/>
        <v>0</v>
      </c>
    </row>
    <row r="36" spans="1:46" ht="20.25" x14ac:dyDescent="0.3">
      <c r="A36" s="65" t="s">
        <v>122</v>
      </c>
      <c r="B36" s="65"/>
      <c r="C36" s="9">
        <f t="shared" ref="C36:O36" si="39">SUM(C23:C35)</f>
        <v>0</v>
      </c>
      <c r="D36" s="9">
        <f t="shared" si="39"/>
        <v>0</v>
      </c>
      <c r="E36" s="9">
        <f t="shared" si="39"/>
        <v>0</v>
      </c>
      <c r="F36" s="9">
        <f t="shared" si="39"/>
        <v>0</v>
      </c>
      <c r="G36" s="9">
        <f t="shared" si="39"/>
        <v>0</v>
      </c>
      <c r="H36" s="9">
        <f t="shared" si="39"/>
        <v>0</v>
      </c>
      <c r="I36" s="9">
        <f t="shared" si="39"/>
        <v>0</v>
      </c>
      <c r="J36" s="9">
        <f t="shared" si="39"/>
        <v>0</v>
      </c>
      <c r="K36" s="9">
        <f t="shared" si="39"/>
        <v>0</v>
      </c>
      <c r="L36" s="9">
        <f t="shared" si="39"/>
        <v>0</v>
      </c>
      <c r="M36" s="9">
        <f t="shared" si="39"/>
        <v>0</v>
      </c>
      <c r="N36" s="9">
        <f t="shared" si="39"/>
        <v>0</v>
      </c>
      <c r="O36" s="85">
        <f t="shared" si="39"/>
        <v>0</v>
      </c>
      <c r="T36" s="60" t="s">
        <v>85</v>
      </c>
      <c r="U36" s="60">
        <v>7078</v>
      </c>
    </row>
    <row r="37" spans="1:46" ht="20.25" x14ac:dyDescent="0.3">
      <c r="A37" s="65"/>
      <c r="B37" s="65"/>
      <c r="C37" s="5"/>
      <c r="D37" s="5"/>
      <c r="E37" s="5"/>
      <c r="F37" s="5"/>
      <c r="G37" s="5"/>
      <c r="H37" s="5"/>
      <c r="I37" s="5"/>
      <c r="J37" s="5"/>
      <c r="K37" s="5"/>
      <c r="L37" s="5"/>
      <c r="M37" s="5"/>
      <c r="N37" s="5"/>
      <c r="O37" s="4"/>
      <c r="T37" s="60" t="s">
        <v>87</v>
      </c>
      <c r="U37" s="60">
        <v>7080</v>
      </c>
    </row>
    <row r="38" spans="1:46" ht="21" thickBot="1" x14ac:dyDescent="0.35">
      <c r="A38" s="65" t="s">
        <v>123</v>
      </c>
      <c r="B38" s="65"/>
      <c r="C38" s="79">
        <f t="shared" ref="C38:O38" si="40">C20-C36</f>
        <v>0</v>
      </c>
      <c r="D38" s="79">
        <f t="shared" si="40"/>
        <v>0</v>
      </c>
      <c r="E38" s="79">
        <f t="shared" si="40"/>
        <v>0</v>
      </c>
      <c r="F38" s="79">
        <f t="shared" si="40"/>
        <v>0</v>
      </c>
      <c r="G38" s="79">
        <f t="shared" si="40"/>
        <v>0</v>
      </c>
      <c r="H38" s="79">
        <f t="shared" si="40"/>
        <v>0</v>
      </c>
      <c r="I38" s="79">
        <f t="shared" si="40"/>
        <v>0</v>
      </c>
      <c r="J38" s="79">
        <f t="shared" si="40"/>
        <v>0</v>
      </c>
      <c r="K38" s="79">
        <f t="shared" si="40"/>
        <v>0</v>
      </c>
      <c r="L38" s="79">
        <f t="shared" si="40"/>
        <v>0</v>
      </c>
      <c r="M38" s="79">
        <f t="shared" si="40"/>
        <v>0</v>
      </c>
      <c r="N38" s="79">
        <f t="shared" si="40"/>
        <v>0</v>
      </c>
      <c r="O38" s="79">
        <f t="shared" si="40"/>
        <v>0</v>
      </c>
      <c r="T38" s="60" t="s">
        <v>89</v>
      </c>
      <c r="U38" s="60">
        <v>7082</v>
      </c>
    </row>
    <row r="39" spans="1:46" ht="15.75" thickTop="1" x14ac:dyDescent="0.2">
      <c r="T39" s="60" t="s">
        <v>91</v>
      </c>
      <c r="U39" s="60">
        <v>7084</v>
      </c>
    </row>
    <row r="40" spans="1:46" x14ac:dyDescent="0.2">
      <c r="T40" s="60" t="s">
        <v>93</v>
      </c>
      <c r="U40" s="60">
        <v>7086</v>
      </c>
    </row>
    <row r="41" spans="1:46" x14ac:dyDescent="0.2">
      <c r="T41" s="60" t="s">
        <v>95</v>
      </c>
      <c r="U41" s="60">
        <v>7088</v>
      </c>
    </row>
    <row r="42" spans="1:46" x14ac:dyDescent="0.2">
      <c r="T42" s="60" t="s">
        <v>97</v>
      </c>
      <c r="U42" s="60">
        <v>7090</v>
      </c>
    </row>
    <row r="43" spans="1:46" x14ac:dyDescent="0.2">
      <c r="T43" s="60">
        <f>'Chart of Accounts'!I37</f>
        <v>0</v>
      </c>
    </row>
    <row r="44" spans="1:46" x14ac:dyDescent="0.2">
      <c r="T44" s="60">
        <f>'Chart of Accounts'!I38</f>
        <v>0</v>
      </c>
    </row>
    <row r="45" spans="1:46" x14ac:dyDescent="0.2">
      <c r="T45" s="60">
        <f>'Chart of Accounts'!I39</f>
        <v>0</v>
      </c>
    </row>
    <row r="46" spans="1:46" x14ac:dyDescent="0.2">
      <c r="T46" s="60">
        <f>'Chart of Accounts'!I40</f>
        <v>0</v>
      </c>
    </row>
    <row r="47" spans="1:46" x14ac:dyDescent="0.2">
      <c r="T47" s="60">
        <f>'Chart of Accounts'!I41</f>
        <v>0</v>
      </c>
    </row>
    <row r="48" spans="1:46" x14ac:dyDescent="0.2">
      <c r="T48" s="60">
        <f>'Chart of Accounts'!I42</f>
        <v>0</v>
      </c>
    </row>
    <row r="49" spans="20:20" x14ac:dyDescent="0.2">
      <c r="T49" s="60">
        <f>'Chart of Accounts'!I43</f>
        <v>0</v>
      </c>
    </row>
    <row r="50" spans="20:20" x14ac:dyDescent="0.2">
      <c r="T50" s="60">
        <f>'Chart of Accounts'!I44</f>
        <v>0</v>
      </c>
    </row>
    <row r="51" spans="20:20" x14ac:dyDescent="0.2">
      <c r="T51" s="60">
        <f>'Chart of Accounts'!I45</f>
        <v>0</v>
      </c>
    </row>
    <row r="52" spans="20:20" x14ac:dyDescent="0.2">
      <c r="T52" s="60">
        <f>'Chart of Accounts'!I46</f>
        <v>0</v>
      </c>
    </row>
    <row r="53" spans="20:20" x14ac:dyDescent="0.2">
      <c r="T53" s="60">
        <f>'Chart of Accounts'!I47</f>
        <v>0</v>
      </c>
    </row>
    <row r="54" spans="20:20" x14ac:dyDescent="0.2">
      <c r="T54" s="60">
        <f>'Chart of Accounts'!I48</f>
        <v>0</v>
      </c>
    </row>
    <row r="55" spans="20:20" x14ac:dyDescent="0.2">
      <c r="T55" s="60">
        <f>'Chart of Accounts'!I49</f>
        <v>0</v>
      </c>
    </row>
    <row r="56" spans="20:20" x14ac:dyDescent="0.2">
      <c r="T56" s="60">
        <f>'Chart of Accounts'!I50</f>
        <v>0</v>
      </c>
    </row>
    <row r="57" spans="20:20" x14ac:dyDescent="0.2">
      <c r="T57" s="60">
        <f>'Chart of Accounts'!I52</f>
        <v>0</v>
      </c>
    </row>
  </sheetData>
  <sheetProtection algorithmName="SHA-512" hashValue="fuyRAiMpUVR+fqatGFwsP4NJktjso4aJRPz8A8VsJ6MfH2x5B8XvIZ7f3Y+96c3VlVqpqLeXG+GhISnu2nv6Hw==" saltValue="XPcR4/rjtCOvzAyOwtfnUA==" spinCount="100000" sheet="1" scenarios="1"/>
  <mergeCells count="1">
    <mergeCell ref="C5:O5"/>
  </mergeCells>
  <phoneticPr fontId="5" type="noConversion"/>
  <dataValidations count="2">
    <dataValidation type="list" allowBlank="1" showInputMessage="1" showErrorMessage="1" sqref="A33:A35" xr:uid="{00000000-0002-0000-0400-000000000000}">
      <formula1>$U$10:$U$42</formula1>
    </dataValidation>
    <dataValidation type="decimal" operator="greaterThanOrEqual" allowBlank="1" showInputMessage="1" showErrorMessage="1" sqref="C9:N19 C23:N35" xr:uid="{00000000-0002-0000-0400-000001000000}">
      <formula1>0</formula1>
    </dataValidation>
  </dataValidations>
  <pageMargins left="0.75" right="0.75" top="1" bottom="1" header="0.5" footer="0.5"/>
  <pageSetup scale="4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3"/>
  <sheetViews>
    <sheetView zoomScale="55" zoomScaleNormal="55" workbookViewId="0">
      <pane xSplit="2" ySplit="6" topLeftCell="C7" activePane="bottomRight" state="frozen"/>
      <selection activeCell="B1" sqref="B1"/>
      <selection pane="topRight" activeCell="B1" sqref="B1"/>
      <selection pane="bottomLeft" activeCell="B1" sqref="B1"/>
      <selection pane="bottomRight" activeCell="B1" sqref="B1"/>
    </sheetView>
  </sheetViews>
  <sheetFormatPr defaultRowHeight="15" x14ac:dyDescent="0.2"/>
  <cols>
    <col min="1" max="1" width="11.140625" style="60" customWidth="1"/>
    <col min="2" max="2" width="52.7109375" style="60" customWidth="1"/>
    <col min="3" max="15" width="18.140625" style="60" customWidth="1"/>
    <col min="16" max="19" width="9.140625" style="60"/>
    <col min="20"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5.140625" style="60" hidden="1" customWidth="1"/>
    <col min="34" max="34" width="17" style="60" hidden="1" customWidth="1"/>
    <col min="35" max="35" width="19.7109375" style="60" hidden="1" customWidth="1"/>
    <col min="36" max="44" width="10" style="60" hidden="1" customWidth="1"/>
    <col min="45" max="47" width="11" style="60" hidden="1" customWidth="1"/>
    <col min="48" max="16384" width="9.140625" style="60"/>
  </cols>
  <sheetData>
    <row r="1" spans="1:47" s="7" customFormat="1" ht="15.75" x14ac:dyDescent="0.25">
      <c r="A1" s="6"/>
      <c r="G1" s="57" t="s">
        <v>0</v>
      </c>
      <c r="N1" s="58" t="s">
        <v>2</v>
      </c>
      <c r="O1" s="58">
        <f>Summary!B1</f>
        <v>35</v>
      </c>
    </row>
    <row r="2" spans="1:47" s="7" customFormat="1" ht="15.75" x14ac:dyDescent="0.25">
      <c r="A2" s="6"/>
      <c r="G2" s="57" t="s">
        <v>1</v>
      </c>
    </row>
    <row r="3" spans="1:47" s="7" customFormat="1" ht="15.75" x14ac:dyDescent="0.25">
      <c r="G3" s="57" t="str">
        <f>Fundraising!G3</f>
        <v>2020-2021</v>
      </c>
    </row>
    <row r="4" spans="1:47" s="7" customFormat="1" ht="10.5" customHeight="1" thickBot="1" x14ac:dyDescent="0.3">
      <c r="G4" s="57"/>
    </row>
    <row r="5" spans="1:47" s="7" customFormat="1" ht="16.5" thickBot="1" x14ac:dyDescent="0.3">
      <c r="A5" s="59"/>
      <c r="B5" s="60"/>
      <c r="C5" s="268" t="str">
        <f>Summary!B2</f>
        <v>USD</v>
      </c>
      <c r="D5" s="269"/>
      <c r="E5" s="269"/>
      <c r="F5" s="269"/>
      <c r="G5" s="269"/>
      <c r="H5" s="269"/>
      <c r="I5" s="269"/>
      <c r="J5" s="269"/>
      <c r="K5" s="269"/>
      <c r="L5" s="269"/>
      <c r="M5" s="269"/>
      <c r="N5" s="269"/>
      <c r="O5" s="270"/>
    </row>
    <row r="6" spans="1:47" s="7" customFormat="1" ht="60.7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156</v>
      </c>
      <c r="AH6" s="64" t="s">
        <v>157</v>
      </c>
      <c r="AI6" s="64" t="s">
        <v>158</v>
      </c>
      <c r="AJ6" s="64" t="s">
        <v>141</v>
      </c>
      <c r="AK6" s="64" t="s">
        <v>142</v>
      </c>
      <c r="AL6" s="64" t="s">
        <v>143</v>
      </c>
      <c r="AM6" s="64" t="s">
        <v>144</v>
      </c>
      <c r="AN6" s="64" t="s">
        <v>145</v>
      </c>
      <c r="AO6" s="64" t="s">
        <v>146</v>
      </c>
      <c r="AP6" s="64" t="s">
        <v>147</v>
      </c>
      <c r="AQ6" s="64" t="s">
        <v>148</v>
      </c>
      <c r="AR6" s="64" t="s">
        <v>149</v>
      </c>
      <c r="AS6" s="64" t="s">
        <v>150</v>
      </c>
      <c r="AT6" s="64" t="s">
        <v>151</v>
      </c>
      <c r="AU6" s="64" t="s">
        <v>152</v>
      </c>
    </row>
    <row r="7" spans="1:47" s="7" customFormat="1" ht="20.25" x14ac:dyDescent="0.3">
      <c r="A7" s="2"/>
      <c r="B7" s="65"/>
      <c r="C7" s="65"/>
      <c r="D7" s="4"/>
      <c r="E7" s="4"/>
      <c r="F7" s="4"/>
      <c r="G7" s="4"/>
      <c r="H7" s="4"/>
      <c r="I7" s="4"/>
      <c r="J7" s="4"/>
      <c r="K7" s="4"/>
      <c r="L7" s="4"/>
      <c r="M7" s="4"/>
      <c r="N7" s="4"/>
      <c r="O7" s="4"/>
      <c r="P7" s="4"/>
      <c r="Q7" s="4"/>
      <c r="AB7" s="66"/>
    </row>
    <row r="8" spans="1:47" ht="20.25" x14ac:dyDescent="0.3">
      <c r="A8" s="65">
        <v>6045</v>
      </c>
      <c r="B8" s="65" t="s">
        <v>8</v>
      </c>
      <c r="C8" s="10"/>
      <c r="D8" s="10"/>
      <c r="E8" s="10"/>
      <c r="F8" s="10"/>
      <c r="G8" s="10"/>
      <c r="H8" s="10"/>
      <c r="I8" s="10"/>
      <c r="J8" s="10"/>
      <c r="K8" s="10"/>
      <c r="L8" s="10"/>
      <c r="M8" s="10"/>
      <c r="N8" s="10"/>
      <c r="O8" s="81">
        <f>SUM(C8:N8)</f>
        <v>0</v>
      </c>
      <c r="AA8" s="7" t="s">
        <v>190</v>
      </c>
      <c r="AB8" s="7" t="str">
        <f>IF(A8="","",A8&amp;"-000000")</f>
        <v>6045-000000</v>
      </c>
      <c r="AC8" s="7">
        <v>400</v>
      </c>
      <c r="AD8" s="7" t="str">
        <f>IF(LEN($O$1)=3,$O$1,IF(LEN($O$1)=2,0&amp;$O$1,IF(LEN($O$1)=1,0&amp;0&amp;$O$1,"ERROR")))</f>
        <v>035</v>
      </c>
      <c r="AE8" s="7"/>
      <c r="AF8" s="7"/>
      <c r="AG8" s="7"/>
      <c r="AH8" s="7">
        <v>110</v>
      </c>
      <c r="AI8" s="7" t="str">
        <f>Summary!$B$2</f>
        <v>USD</v>
      </c>
      <c r="AJ8" s="7">
        <f>IF(C8="",0,C8)</f>
        <v>0</v>
      </c>
      <c r="AK8" s="7">
        <f t="shared" ref="AK8:AU8" si="0">IF(D8="",0,D8)</f>
        <v>0</v>
      </c>
      <c r="AL8" s="7">
        <f t="shared" si="0"/>
        <v>0</v>
      </c>
      <c r="AM8" s="7">
        <f t="shared" si="0"/>
        <v>0</v>
      </c>
      <c r="AN8" s="7">
        <f t="shared" si="0"/>
        <v>0</v>
      </c>
      <c r="AO8" s="7">
        <f t="shared" si="0"/>
        <v>0</v>
      </c>
      <c r="AP8" s="7">
        <f t="shared" si="0"/>
        <v>0</v>
      </c>
      <c r="AQ8" s="7">
        <f t="shared" si="0"/>
        <v>0</v>
      </c>
      <c r="AR8" s="7">
        <f t="shared" si="0"/>
        <v>0</v>
      </c>
      <c r="AS8" s="7">
        <f t="shared" si="0"/>
        <v>0</v>
      </c>
      <c r="AT8" s="7">
        <f t="shared" si="0"/>
        <v>0</v>
      </c>
      <c r="AU8" s="7">
        <f t="shared" si="0"/>
        <v>0</v>
      </c>
    </row>
    <row r="9" spans="1:47" ht="20.25" x14ac:dyDescent="0.3">
      <c r="A9" s="68"/>
      <c r="B9" s="65"/>
      <c r="C9" s="4"/>
      <c r="D9" s="4"/>
      <c r="E9" s="4"/>
      <c r="F9" s="4"/>
      <c r="G9" s="4"/>
      <c r="H9" s="4"/>
      <c r="I9" s="4"/>
      <c r="J9" s="4"/>
      <c r="K9" s="4"/>
      <c r="L9" s="4"/>
      <c r="M9" s="4"/>
      <c r="N9" s="4"/>
      <c r="O9" s="4"/>
    </row>
    <row r="10" spans="1:47" ht="20.25" x14ac:dyDescent="0.3">
      <c r="A10" s="65">
        <v>7002</v>
      </c>
      <c r="B10" s="65" t="s">
        <v>30</v>
      </c>
      <c r="C10" s="10"/>
      <c r="D10" s="10"/>
      <c r="E10" s="10"/>
      <c r="F10" s="10"/>
      <c r="G10" s="10"/>
      <c r="H10" s="10"/>
      <c r="I10" s="10"/>
      <c r="J10" s="10"/>
      <c r="K10" s="10"/>
      <c r="L10" s="10"/>
      <c r="M10" s="10"/>
      <c r="N10" s="10"/>
      <c r="O10" s="81">
        <f>SUM(C10:N10)</f>
        <v>0</v>
      </c>
      <c r="AA10" s="7" t="s">
        <v>190</v>
      </c>
      <c r="AB10" s="7" t="str">
        <f>IF(A10="","",A10&amp;"-000000")</f>
        <v>7002-000000</v>
      </c>
      <c r="AC10" s="7">
        <v>400</v>
      </c>
      <c r="AD10" s="7" t="str">
        <f>IF(LEN($O$1)=3,$O$1,IF(LEN($O$1)=2,0&amp;$O$1,IF(LEN($O$1)=1,0&amp;0&amp;$O$1,"ERROR")))</f>
        <v>035</v>
      </c>
      <c r="AE10" s="7"/>
      <c r="AF10" s="7"/>
      <c r="AG10" s="7"/>
      <c r="AH10" s="7">
        <v>110</v>
      </c>
      <c r="AI10" s="7" t="str">
        <f>Summary!$B$2</f>
        <v>USD</v>
      </c>
      <c r="AJ10" s="7">
        <f t="shared" ref="AJ10:AU10" si="1">IF(C10="",0,C10)</f>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c r="AU10" s="7">
        <f t="shared" si="1"/>
        <v>0</v>
      </c>
    </row>
    <row r="11" spans="1:47" ht="20.25" x14ac:dyDescent="0.3">
      <c r="A11" s="65"/>
      <c r="B11" s="65"/>
      <c r="C11" s="5"/>
      <c r="D11" s="5"/>
      <c r="E11" s="5"/>
      <c r="F11" s="5"/>
      <c r="G11" s="5"/>
      <c r="H11" s="5"/>
      <c r="I11" s="5"/>
      <c r="J11" s="5"/>
      <c r="K11" s="5"/>
      <c r="L11" s="5"/>
      <c r="M11" s="5"/>
      <c r="N11" s="5"/>
      <c r="O11" s="5"/>
    </row>
    <row r="12" spans="1:47" ht="21" thickBot="1" x14ac:dyDescent="0.35">
      <c r="A12" s="65" t="s">
        <v>124</v>
      </c>
      <c r="B12" s="65"/>
      <c r="C12" s="82">
        <f>C8-C10</f>
        <v>0</v>
      </c>
      <c r="D12" s="82">
        <f t="shared" ref="D12:O12" si="2">D8-D10</f>
        <v>0</v>
      </c>
      <c r="E12" s="82">
        <f t="shared" si="2"/>
        <v>0</v>
      </c>
      <c r="F12" s="82">
        <f t="shared" si="2"/>
        <v>0</v>
      </c>
      <c r="G12" s="82">
        <f t="shared" si="2"/>
        <v>0</v>
      </c>
      <c r="H12" s="82">
        <f t="shared" si="2"/>
        <v>0</v>
      </c>
      <c r="I12" s="82">
        <f t="shared" si="2"/>
        <v>0</v>
      </c>
      <c r="J12" s="82">
        <f t="shared" si="2"/>
        <v>0</v>
      </c>
      <c r="K12" s="82">
        <f t="shared" si="2"/>
        <v>0</v>
      </c>
      <c r="L12" s="82">
        <f t="shared" si="2"/>
        <v>0</v>
      </c>
      <c r="M12" s="82">
        <f t="shared" si="2"/>
        <v>0</v>
      </c>
      <c r="N12" s="82">
        <f t="shared" si="2"/>
        <v>0</v>
      </c>
      <c r="O12" s="82">
        <f t="shared" si="2"/>
        <v>0</v>
      </c>
    </row>
    <row r="13" spans="1:47" ht="15.75" thickTop="1" x14ac:dyDescent="0.2"/>
  </sheetData>
  <sheetProtection algorithmName="SHA-512" hashValue="kHQwGKxtWWYmgeK6DydYXTNOJy+7pw2jxSxkw7BuBhp7v4lSxAfK7j7x51oAdwoa6PTptHnNKQrD3DxIkOXmEQ==" saltValue="W+Bq/t+/e1eaP4ElGPGHtw==" spinCount="100000" sheet="1" scenarios="1"/>
  <protectedRanges>
    <protectedRange sqref="C10:N10" name="Range1_1"/>
    <protectedRange sqref="C8:N8" name="Range1_1_1"/>
  </protectedRanges>
  <mergeCells count="1">
    <mergeCell ref="C5:O5"/>
  </mergeCells>
  <phoneticPr fontId="5" type="noConversion"/>
  <dataValidations count="1">
    <dataValidation type="decimal" operator="greaterThanOrEqual" allowBlank="1" showInputMessage="1" showErrorMessage="1" sqref="C10:N10 C8:N8" xr:uid="{00000000-0002-0000-0500-000000000000}">
      <formula1>0</formula1>
    </dataValidation>
  </dataValidations>
  <pageMargins left="0.75" right="0.75" top="1" bottom="1" header="0.5" footer="0.5"/>
  <pageSetup scale="4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T48"/>
  <sheetViews>
    <sheetView zoomScale="57" zoomScaleNormal="57" workbookViewId="0">
      <pane xSplit="2" ySplit="6" topLeftCell="C7" activePane="bottomRight" state="frozen"/>
      <selection activeCell="B1" sqref="B1"/>
      <selection pane="topRight" activeCell="B1" sqref="B1"/>
      <selection pane="bottomLeft" activeCell="B1" sqref="B1"/>
      <selection pane="bottomRight" activeCell="N15" sqref="N15"/>
    </sheetView>
  </sheetViews>
  <sheetFormatPr defaultRowHeight="15" x14ac:dyDescent="0.2"/>
  <cols>
    <col min="1" max="1" width="11.140625" style="60" customWidth="1"/>
    <col min="2" max="2" width="69.85546875" style="60" customWidth="1"/>
    <col min="3" max="3" width="17.5703125" style="60" customWidth="1"/>
    <col min="4" max="15" width="17.28515625" style="60" customWidth="1"/>
    <col min="16" max="17" width="9.140625" style="60"/>
    <col min="18" max="19" width="0" style="60" hidden="1" customWidth="1"/>
    <col min="20" max="21" width="9.140625" style="60" hidden="1" customWidth="1"/>
    <col min="22"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'District Store'!G3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299</v>
      </c>
      <c r="B8" s="68"/>
      <c r="C8" s="65"/>
      <c r="D8" s="4"/>
      <c r="E8" s="4"/>
      <c r="F8" s="4"/>
      <c r="G8" s="4"/>
      <c r="H8" s="4"/>
      <c r="I8" s="4"/>
      <c r="J8" s="4"/>
      <c r="K8" s="4"/>
      <c r="L8" s="4"/>
      <c r="M8" s="4"/>
      <c r="N8" s="4"/>
      <c r="O8" s="4"/>
    </row>
    <row r="9" spans="1:46" ht="20.25" x14ac:dyDescent="0.3">
      <c r="A9" s="70" t="s">
        <v>299</v>
      </c>
      <c r="B9" s="72"/>
      <c r="C9" s="4"/>
      <c r="D9" s="4"/>
      <c r="E9" s="4"/>
      <c r="F9" s="4"/>
      <c r="G9" s="4"/>
      <c r="H9" s="4"/>
      <c r="I9" s="4"/>
      <c r="J9" s="4"/>
      <c r="K9" s="4"/>
      <c r="L9" s="4"/>
      <c r="M9" s="4"/>
      <c r="N9" s="4"/>
      <c r="O9" s="4"/>
      <c r="T9" s="128" t="s">
        <v>258</v>
      </c>
    </row>
    <row r="10" spans="1:46" ht="20.25" customHeight="1" x14ac:dyDescent="0.3">
      <c r="A10" s="11">
        <v>7006</v>
      </c>
      <c r="B10" s="71" t="str">
        <f>IF(ISTEXT("Marketing-"&amp;VLOOKUP(A10,'Chart of Accounts'!$B$5:$C$50,2,FALSE)),"Marketing-"&amp;VLOOKUP(A10,'Chart of Accounts'!$B$5:$C$50,2,FALSE),"")</f>
        <v>Marketing-Educational Materials</v>
      </c>
      <c r="C10" s="179"/>
      <c r="D10" s="179"/>
      <c r="E10" s="179">
        <v>75</v>
      </c>
      <c r="F10" s="179"/>
      <c r="G10" s="179"/>
      <c r="H10" s="179">
        <v>75</v>
      </c>
      <c r="I10" s="179"/>
      <c r="J10" s="179"/>
      <c r="K10" s="179">
        <v>75</v>
      </c>
      <c r="L10" s="179"/>
      <c r="M10" s="179"/>
      <c r="N10" s="179"/>
      <c r="O10" s="4">
        <f t="shared" ref="O10:O19" si="0">SUM(C10:N10)</f>
        <v>225</v>
      </c>
      <c r="T10" s="60" t="s">
        <v>33</v>
      </c>
      <c r="U10" s="60">
        <v>7004</v>
      </c>
      <c r="AA10" s="7" t="s">
        <v>190</v>
      </c>
      <c r="AB10" s="7" t="str">
        <f t="shared" ref="AB10:AB19" si="1">IF(A10="","",A10&amp;"-000000")</f>
        <v>7006-000000</v>
      </c>
      <c r="AC10" s="7">
        <v>500</v>
      </c>
      <c r="AD10" s="7" t="str">
        <f t="shared" ref="AD10:AD19" si="2">IF(LEN($O$1)=3,$O$1,IF(LEN($O$1)=2,0&amp;$O$1,IF(LEN($O$1)=1,0&amp;0&amp;$O$1,"ERROR")))</f>
        <v>035</v>
      </c>
      <c r="AE10" s="7"/>
      <c r="AF10" s="7"/>
      <c r="AG10" s="7">
        <v>110</v>
      </c>
      <c r="AH10" s="7" t="str">
        <f>Summary!$B$2</f>
        <v>USD</v>
      </c>
      <c r="AI10" s="7">
        <f t="shared" ref="AI10:AT10" si="3">IF(C10="",0,C10)</f>
        <v>0</v>
      </c>
      <c r="AJ10" s="7">
        <f t="shared" si="3"/>
        <v>0</v>
      </c>
      <c r="AK10" s="7">
        <f t="shared" si="3"/>
        <v>75</v>
      </c>
      <c r="AL10" s="7">
        <f t="shared" si="3"/>
        <v>0</v>
      </c>
      <c r="AM10" s="7">
        <f t="shared" si="3"/>
        <v>0</v>
      </c>
      <c r="AN10" s="7">
        <f t="shared" si="3"/>
        <v>75</v>
      </c>
      <c r="AO10" s="7">
        <f t="shared" si="3"/>
        <v>0</v>
      </c>
      <c r="AP10" s="7">
        <f t="shared" si="3"/>
        <v>0</v>
      </c>
      <c r="AQ10" s="7">
        <f t="shared" si="3"/>
        <v>75</v>
      </c>
      <c r="AR10" s="7">
        <f t="shared" si="3"/>
        <v>0</v>
      </c>
      <c r="AS10" s="7">
        <f t="shared" si="3"/>
        <v>0</v>
      </c>
      <c r="AT10" s="7">
        <f t="shared" si="3"/>
        <v>0</v>
      </c>
    </row>
    <row r="11" spans="1:46" ht="20.25" customHeight="1" x14ac:dyDescent="0.3">
      <c r="A11" s="11">
        <v>7008</v>
      </c>
      <c r="B11" s="71" t="str">
        <f>IF(ISTEXT("Marketing-"&amp;VLOOKUP(A11,'Chart of Accounts'!$B$5:$C$50,2,FALSE)),"Marketing-"&amp;VLOOKUP(A11,'Chart of Accounts'!$B$5:$C$50,2,FALSE),"")</f>
        <v>Marketing-Promotional Materials</v>
      </c>
      <c r="C11" s="179"/>
      <c r="D11" s="179"/>
      <c r="E11" s="179"/>
      <c r="F11" s="179">
        <v>180</v>
      </c>
      <c r="G11" s="179"/>
      <c r="H11" s="179"/>
      <c r="I11" s="179"/>
      <c r="J11" s="179">
        <v>1300</v>
      </c>
      <c r="K11" s="179"/>
      <c r="L11" s="179"/>
      <c r="M11" s="179"/>
      <c r="N11" s="179"/>
      <c r="O11" s="4">
        <f t="shared" si="0"/>
        <v>1480</v>
      </c>
      <c r="T11" s="60" t="s">
        <v>35</v>
      </c>
      <c r="U11" s="60">
        <v>7006</v>
      </c>
      <c r="AA11" s="7" t="s">
        <v>190</v>
      </c>
      <c r="AB11" s="7" t="str">
        <f t="shared" si="1"/>
        <v>7008-000000</v>
      </c>
      <c r="AC11" s="7">
        <v>500</v>
      </c>
      <c r="AD11" s="7" t="str">
        <f t="shared" si="2"/>
        <v>035</v>
      </c>
      <c r="AE11" s="7"/>
      <c r="AF11" s="7"/>
      <c r="AG11" s="7">
        <v>110</v>
      </c>
      <c r="AH11" s="7" t="str">
        <f>Summary!$B$2</f>
        <v>USD</v>
      </c>
      <c r="AI11" s="7">
        <f t="shared" ref="AI11:AI19" si="4">IF(C11="",0,C11)</f>
        <v>0</v>
      </c>
      <c r="AJ11" s="7">
        <f t="shared" ref="AJ11:AJ19" si="5">IF(D11="",0,D11)</f>
        <v>0</v>
      </c>
      <c r="AK11" s="7">
        <f t="shared" ref="AK11:AK19" si="6">IF(E11="",0,E11)</f>
        <v>0</v>
      </c>
      <c r="AL11" s="7">
        <f t="shared" ref="AL11:AL19" si="7">IF(F11="",0,F11)</f>
        <v>180</v>
      </c>
      <c r="AM11" s="7">
        <f t="shared" ref="AM11:AM19" si="8">IF(G11="",0,G11)</f>
        <v>0</v>
      </c>
      <c r="AN11" s="7">
        <f t="shared" ref="AN11:AN19" si="9">IF(H11="",0,H11)</f>
        <v>0</v>
      </c>
      <c r="AO11" s="7">
        <f t="shared" ref="AO11:AO19" si="10">IF(I11="",0,I11)</f>
        <v>0</v>
      </c>
      <c r="AP11" s="7">
        <f t="shared" ref="AP11:AP19" si="11">IF(J11="",0,J11)</f>
        <v>1300</v>
      </c>
      <c r="AQ11" s="7">
        <f t="shared" ref="AQ11:AQ19" si="12">IF(K11="",0,K11)</f>
        <v>0</v>
      </c>
      <c r="AR11" s="7">
        <f t="shared" ref="AR11:AR19" si="13">IF(L11="",0,L11)</f>
        <v>0</v>
      </c>
      <c r="AS11" s="7">
        <f t="shared" ref="AS11:AS19" si="14">IF(M11="",0,M11)</f>
        <v>0</v>
      </c>
      <c r="AT11" s="7">
        <f t="shared" ref="AT11:AT19" si="15">IF(N11="",0,N11)</f>
        <v>0</v>
      </c>
    </row>
    <row r="12" spans="1:46" ht="20.25" customHeight="1" x14ac:dyDescent="0.3">
      <c r="A12" s="11">
        <v>7010</v>
      </c>
      <c r="B12" s="71" t="str">
        <f>IF(ISTEXT("Marketing-"&amp;VLOOKUP(A12,'Chart of Accounts'!$B$5:$C$50,2,FALSE)),"Marketing-"&amp;VLOOKUP(A12,'Chart of Accounts'!$B$5:$C$50,2,FALSE),"")</f>
        <v>Marketing-Awards Expense (Trophies, Plaques, Ribbons &amp; Certificates)</v>
      </c>
      <c r="C12" s="179"/>
      <c r="D12" s="179"/>
      <c r="E12" s="179"/>
      <c r="F12" s="179"/>
      <c r="G12" s="179"/>
      <c r="H12" s="179"/>
      <c r="I12" s="179"/>
      <c r="J12" s="179"/>
      <c r="K12" s="179"/>
      <c r="L12" s="179"/>
      <c r="M12" s="179"/>
      <c r="N12" s="179"/>
      <c r="O12" s="4">
        <f t="shared" si="0"/>
        <v>0</v>
      </c>
      <c r="T12" s="60" t="s">
        <v>37</v>
      </c>
      <c r="U12" s="60">
        <v>7008</v>
      </c>
      <c r="AA12" s="7" t="s">
        <v>190</v>
      </c>
      <c r="AB12" s="7" t="str">
        <f t="shared" si="1"/>
        <v>7010-000000</v>
      </c>
      <c r="AC12" s="7">
        <v>500</v>
      </c>
      <c r="AD12" s="7" t="str">
        <f t="shared" si="2"/>
        <v>035</v>
      </c>
      <c r="AE12" s="7"/>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x14ac:dyDescent="0.3">
      <c r="A13" s="11">
        <v>7012</v>
      </c>
      <c r="B13" s="71" t="str">
        <f>IF(ISTEXT("Marketing-"&amp;VLOOKUP(A13,'Chart of Accounts'!$B$5:$C$50,2,FALSE)),"Marketing-"&amp;VLOOKUP(A13,'Chart of Accounts'!$B$5:$C$50,2,FALSE),"")</f>
        <v>Marketing-Supplies &amp; Stationery Expense</v>
      </c>
      <c r="C13" s="179"/>
      <c r="D13" s="179"/>
      <c r="E13" s="179"/>
      <c r="F13" s="179"/>
      <c r="G13" s="179"/>
      <c r="H13" s="179"/>
      <c r="I13" s="179"/>
      <c r="J13" s="179"/>
      <c r="K13" s="179"/>
      <c r="L13" s="179"/>
      <c r="M13" s="179"/>
      <c r="N13" s="179"/>
      <c r="O13" s="4">
        <f t="shared" si="0"/>
        <v>0</v>
      </c>
      <c r="T13" s="60" t="s">
        <v>39</v>
      </c>
      <c r="U13" s="60">
        <v>7010</v>
      </c>
      <c r="AA13" s="7" t="s">
        <v>190</v>
      </c>
      <c r="AB13" s="7" t="str">
        <f t="shared" si="1"/>
        <v>7012-000000</v>
      </c>
      <c r="AC13" s="7">
        <v>500</v>
      </c>
      <c r="AD13" s="7" t="str">
        <f t="shared" si="2"/>
        <v>035</v>
      </c>
      <c r="AE13" s="7"/>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x14ac:dyDescent="0.3">
      <c r="A14" s="11">
        <v>7036</v>
      </c>
      <c r="B14" s="71" t="str">
        <f>IF(ISTEXT("Marketing-"&amp;VLOOKUP(A14,'Chart of Accounts'!$B$5:$C$50,2,FALSE)),"Marketing-"&amp;VLOOKUP(A14,'Chart of Accounts'!$B$5:$C$50,2,FALSE),"")</f>
        <v>Marketing-Advertising Expense</v>
      </c>
      <c r="C14" s="179"/>
      <c r="D14" s="179"/>
      <c r="E14" s="179">
        <v>150</v>
      </c>
      <c r="F14" s="179">
        <v>150</v>
      </c>
      <c r="G14" s="179">
        <v>150</v>
      </c>
      <c r="H14" s="179">
        <v>150</v>
      </c>
      <c r="I14" s="179">
        <v>150</v>
      </c>
      <c r="J14" s="179">
        <v>150</v>
      </c>
      <c r="K14" s="179">
        <v>150</v>
      </c>
      <c r="L14" s="179">
        <v>150</v>
      </c>
      <c r="M14" s="179">
        <v>150</v>
      </c>
      <c r="N14" s="179">
        <v>130</v>
      </c>
      <c r="O14" s="4">
        <f t="shared" si="0"/>
        <v>1480</v>
      </c>
      <c r="T14" s="60" t="s">
        <v>41</v>
      </c>
      <c r="U14" s="60">
        <v>7012</v>
      </c>
      <c r="AA14" s="7" t="s">
        <v>190</v>
      </c>
      <c r="AB14" s="7" t="str">
        <f t="shared" si="1"/>
        <v>7036-000000</v>
      </c>
      <c r="AC14" s="7">
        <v>500</v>
      </c>
      <c r="AD14" s="7" t="str">
        <f t="shared" si="2"/>
        <v>035</v>
      </c>
      <c r="AE14" s="7"/>
      <c r="AF14" s="7"/>
      <c r="AG14" s="7">
        <v>110</v>
      </c>
      <c r="AH14" s="7" t="str">
        <f>Summary!$B$2</f>
        <v>USD</v>
      </c>
      <c r="AI14" s="7">
        <f t="shared" si="4"/>
        <v>0</v>
      </c>
      <c r="AJ14" s="7">
        <f t="shared" si="5"/>
        <v>0</v>
      </c>
      <c r="AK14" s="7">
        <f t="shared" si="6"/>
        <v>150</v>
      </c>
      <c r="AL14" s="7">
        <f t="shared" si="7"/>
        <v>150</v>
      </c>
      <c r="AM14" s="7">
        <f t="shared" si="8"/>
        <v>150</v>
      </c>
      <c r="AN14" s="7">
        <f t="shared" si="9"/>
        <v>150</v>
      </c>
      <c r="AO14" s="7">
        <f t="shared" si="10"/>
        <v>150</v>
      </c>
      <c r="AP14" s="7">
        <f t="shared" si="11"/>
        <v>150</v>
      </c>
      <c r="AQ14" s="7">
        <f t="shared" si="12"/>
        <v>150</v>
      </c>
      <c r="AR14" s="7">
        <f t="shared" si="13"/>
        <v>150</v>
      </c>
      <c r="AS14" s="7">
        <f t="shared" si="14"/>
        <v>150</v>
      </c>
      <c r="AT14" s="7">
        <f t="shared" si="15"/>
        <v>130</v>
      </c>
    </row>
    <row r="15" spans="1:46" ht="20.25" customHeight="1" x14ac:dyDescent="0.3">
      <c r="A15" s="11">
        <v>7044</v>
      </c>
      <c r="B15" s="71" t="str">
        <f>IF(ISTEXT("Marketing-"&amp;VLOOKUP(A15,'Chart of Accounts'!$B$5:$C$50,2,FALSE)),"Marketing-"&amp;VLOOKUP(A15,'Chart of Accounts'!$B$5:$C$50,2,FALSE),"")</f>
        <v>Marketing-Postage &amp; Shipping Expense</v>
      </c>
      <c r="C15" s="179"/>
      <c r="D15" s="179"/>
      <c r="E15" s="179"/>
      <c r="F15" s="179"/>
      <c r="G15" s="179"/>
      <c r="H15" s="179"/>
      <c r="I15" s="179"/>
      <c r="J15" s="179"/>
      <c r="K15" s="179"/>
      <c r="L15" s="179"/>
      <c r="M15" s="179"/>
      <c r="N15" s="179"/>
      <c r="O15" s="4">
        <f t="shared" si="0"/>
        <v>0</v>
      </c>
      <c r="T15" s="60" t="s">
        <v>43</v>
      </c>
      <c r="U15" s="60">
        <v>7014</v>
      </c>
      <c r="AA15" s="7" t="s">
        <v>190</v>
      </c>
      <c r="AB15" s="7" t="str">
        <f t="shared" si="1"/>
        <v>7044-000000</v>
      </c>
      <c r="AC15" s="7">
        <v>500</v>
      </c>
      <c r="AD15" s="7" t="str">
        <f t="shared" si="2"/>
        <v>035</v>
      </c>
      <c r="AE15" s="7"/>
      <c r="AF15" s="7"/>
      <c r="AG15" s="7">
        <v>110</v>
      </c>
      <c r="AH15" s="7" t="str">
        <f>Summary!$B$2</f>
        <v>USD</v>
      </c>
      <c r="AI15" s="7">
        <f t="shared" si="4"/>
        <v>0</v>
      </c>
      <c r="AJ15" s="7">
        <f t="shared" si="5"/>
        <v>0</v>
      </c>
      <c r="AK15" s="7">
        <f t="shared" si="6"/>
        <v>0</v>
      </c>
      <c r="AL15" s="7">
        <f t="shared" si="7"/>
        <v>0</v>
      </c>
      <c r="AM15" s="7">
        <f t="shared" si="8"/>
        <v>0</v>
      </c>
      <c r="AN15" s="7">
        <f t="shared" si="9"/>
        <v>0</v>
      </c>
      <c r="AO15" s="7">
        <f t="shared" si="10"/>
        <v>0</v>
      </c>
      <c r="AP15" s="7">
        <f t="shared" si="11"/>
        <v>0</v>
      </c>
      <c r="AQ15" s="7">
        <f t="shared" si="12"/>
        <v>0</v>
      </c>
      <c r="AR15" s="7">
        <f t="shared" si="13"/>
        <v>0</v>
      </c>
      <c r="AS15" s="7">
        <f t="shared" si="14"/>
        <v>0</v>
      </c>
      <c r="AT15" s="7">
        <f t="shared" si="15"/>
        <v>0</v>
      </c>
    </row>
    <row r="16" spans="1:46" ht="20.25" customHeight="1" x14ac:dyDescent="0.3">
      <c r="A16" s="11">
        <v>7082</v>
      </c>
      <c r="B16" s="71" t="str">
        <f>IF(ISTEXT("Marketing-"&amp;VLOOKUP(A16,'Chart of Accounts'!$B$5:$C$50,2,FALSE)),"Marketing-"&amp;VLOOKUP(A16,'Chart of Accounts'!$B$5:$C$50,2,FALSE),"")</f>
        <v>Marketing-Incentives</v>
      </c>
      <c r="C16" s="179"/>
      <c r="D16" s="179"/>
      <c r="E16" s="179"/>
      <c r="F16" s="179"/>
      <c r="G16" s="179"/>
      <c r="H16" s="179"/>
      <c r="I16" s="179"/>
      <c r="J16" s="179"/>
      <c r="K16" s="179"/>
      <c r="L16" s="179"/>
      <c r="M16" s="179"/>
      <c r="N16" s="179"/>
      <c r="O16" s="4">
        <f t="shared" si="0"/>
        <v>0</v>
      </c>
      <c r="T16" s="60" t="s">
        <v>45</v>
      </c>
      <c r="U16" s="60">
        <v>7016</v>
      </c>
      <c r="AA16" s="7" t="s">
        <v>190</v>
      </c>
      <c r="AB16" s="7" t="str">
        <f t="shared" si="1"/>
        <v>7082-000000</v>
      </c>
      <c r="AC16" s="7">
        <v>500</v>
      </c>
      <c r="AD16" s="7" t="str">
        <f t="shared" si="2"/>
        <v>035</v>
      </c>
      <c r="AE16" s="7"/>
      <c r="AF16" s="7"/>
      <c r="AG16" s="7">
        <v>110</v>
      </c>
      <c r="AH16" s="7" t="str">
        <f>Summary!$B$2</f>
        <v>USD</v>
      </c>
      <c r="AI16" s="7">
        <f t="shared" si="4"/>
        <v>0</v>
      </c>
      <c r="AJ16" s="7">
        <f t="shared" si="5"/>
        <v>0</v>
      </c>
      <c r="AK16" s="7">
        <f t="shared" si="6"/>
        <v>0</v>
      </c>
      <c r="AL16" s="7">
        <f t="shared" si="7"/>
        <v>0</v>
      </c>
      <c r="AM16" s="7">
        <f t="shared" si="8"/>
        <v>0</v>
      </c>
      <c r="AN16" s="7">
        <f t="shared" si="9"/>
        <v>0</v>
      </c>
      <c r="AO16" s="7">
        <f t="shared" si="10"/>
        <v>0</v>
      </c>
      <c r="AP16" s="7">
        <f t="shared" si="11"/>
        <v>0</v>
      </c>
      <c r="AQ16" s="7">
        <f t="shared" si="12"/>
        <v>0</v>
      </c>
      <c r="AR16" s="7">
        <f t="shared" si="13"/>
        <v>0</v>
      </c>
      <c r="AS16" s="7">
        <f t="shared" si="14"/>
        <v>0</v>
      </c>
      <c r="AT16" s="7">
        <f t="shared" si="15"/>
        <v>0</v>
      </c>
    </row>
    <row r="17" spans="1:46" ht="20.25" customHeight="1" x14ac:dyDescent="0.3">
      <c r="A17" s="21"/>
      <c r="B17" s="71" t="str">
        <f>IF(ISTEXT("Marketing-"&amp;VLOOKUP(A17,'Chart of Accounts'!$B$5:$C$54,2,FALSE)),"Marketing-"&amp;VLOOKUP(A17,'Chart of Accounts'!$B$5:$C$54,2,FALSE),"")</f>
        <v/>
      </c>
      <c r="C17" s="136"/>
      <c r="D17" s="136"/>
      <c r="E17" s="136"/>
      <c r="F17" s="136"/>
      <c r="G17" s="136"/>
      <c r="H17" s="136"/>
      <c r="I17" s="136"/>
      <c r="J17" s="136"/>
      <c r="K17" s="136"/>
      <c r="L17" s="136"/>
      <c r="M17" s="136"/>
      <c r="N17" s="136"/>
      <c r="O17" s="4">
        <f t="shared" si="0"/>
        <v>0</v>
      </c>
      <c r="T17" s="60" t="s">
        <v>47</v>
      </c>
      <c r="U17" s="60">
        <v>7018</v>
      </c>
      <c r="AA17" s="7" t="s">
        <v>190</v>
      </c>
      <c r="AB17" s="7" t="str">
        <f t="shared" si="1"/>
        <v/>
      </c>
      <c r="AC17" s="7">
        <v>500</v>
      </c>
      <c r="AD17" s="7" t="str">
        <f t="shared" si="2"/>
        <v>035</v>
      </c>
      <c r="AE17" s="7"/>
      <c r="AF17" s="7"/>
      <c r="AG17" s="7">
        <v>110</v>
      </c>
      <c r="AH17" s="7" t="str">
        <f>Summary!$B$2</f>
        <v>USD</v>
      </c>
      <c r="AI17" s="7">
        <f t="shared" si="4"/>
        <v>0</v>
      </c>
      <c r="AJ17" s="7">
        <f t="shared" si="5"/>
        <v>0</v>
      </c>
      <c r="AK17" s="7">
        <f t="shared" si="6"/>
        <v>0</v>
      </c>
      <c r="AL17" s="7">
        <f t="shared" si="7"/>
        <v>0</v>
      </c>
      <c r="AM17" s="7">
        <f t="shared" si="8"/>
        <v>0</v>
      </c>
      <c r="AN17" s="7">
        <f t="shared" si="9"/>
        <v>0</v>
      </c>
      <c r="AO17" s="7">
        <f t="shared" si="10"/>
        <v>0</v>
      </c>
      <c r="AP17" s="7">
        <f t="shared" si="11"/>
        <v>0</v>
      </c>
      <c r="AQ17" s="7">
        <f t="shared" si="12"/>
        <v>0</v>
      </c>
      <c r="AR17" s="7">
        <f t="shared" si="13"/>
        <v>0</v>
      </c>
      <c r="AS17" s="7">
        <f t="shared" si="14"/>
        <v>0</v>
      </c>
      <c r="AT17" s="7">
        <f t="shared" si="15"/>
        <v>0</v>
      </c>
    </row>
    <row r="18" spans="1:46" ht="20.25" customHeight="1" x14ac:dyDescent="0.3">
      <c r="A18" s="21"/>
      <c r="B18" s="71" t="str">
        <f>IF(ISTEXT("Marketing-"&amp;VLOOKUP(A18,'Chart of Accounts'!$B$5:$C$54,2,FALSE)),"Marketing-"&amp;VLOOKUP(A18,'Chart of Accounts'!$B$5:$C$54,2,FALSE),"")</f>
        <v/>
      </c>
      <c r="C18" s="136"/>
      <c r="D18" s="136"/>
      <c r="E18" s="136"/>
      <c r="F18" s="136"/>
      <c r="G18" s="136"/>
      <c r="H18" s="136"/>
      <c r="I18" s="136"/>
      <c r="J18" s="136"/>
      <c r="K18" s="136"/>
      <c r="L18" s="136"/>
      <c r="M18" s="136"/>
      <c r="N18" s="136"/>
      <c r="O18" s="4">
        <f t="shared" si="0"/>
        <v>0</v>
      </c>
      <c r="T18" s="60" t="s">
        <v>49</v>
      </c>
      <c r="U18" s="60">
        <v>7020</v>
      </c>
      <c r="AA18" s="7" t="s">
        <v>190</v>
      </c>
      <c r="AB18" s="7" t="str">
        <f t="shared" si="1"/>
        <v/>
      </c>
      <c r="AC18" s="7">
        <v>500</v>
      </c>
      <c r="AD18" s="7" t="str">
        <f t="shared" si="2"/>
        <v>035</v>
      </c>
      <c r="AE18" s="7"/>
      <c r="AF18" s="7"/>
      <c r="AG18" s="7">
        <v>110</v>
      </c>
      <c r="AH18" s="7" t="str">
        <f>Summary!$B$2</f>
        <v>USD</v>
      </c>
      <c r="AI18" s="7">
        <f t="shared" si="4"/>
        <v>0</v>
      </c>
      <c r="AJ18" s="7">
        <f t="shared" si="5"/>
        <v>0</v>
      </c>
      <c r="AK18" s="7">
        <f t="shared" si="6"/>
        <v>0</v>
      </c>
      <c r="AL18" s="7">
        <f t="shared" si="7"/>
        <v>0</v>
      </c>
      <c r="AM18" s="7">
        <f t="shared" si="8"/>
        <v>0</v>
      </c>
      <c r="AN18" s="7">
        <f t="shared" si="9"/>
        <v>0</v>
      </c>
      <c r="AO18" s="7">
        <f t="shared" si="10"/>
        <v>0</v>
      </c>
      <c r="AP18" s="7">
        <f t="shared" si="11"/>
        <v>0</v>
      </c>
      <c r="AQ18" s="7">
        <f t="shared" si="12"/>
        <v>0</v>
      </c>
      <c r="AR18" s="7">
        <f t="shared" si="13"/>
        <v>0</v>
      </c>
      <c r="AS18" s="7">
        <f t="shared" si="14"/>
        <v>0</v>
      </c>
      <c r="AT18" s="7">
        <f t="shared" si="15"/>
        <v>0</v>
      </c>
    </row>
    <row r="19" spans="1:46" ht="20.25" customHeight="1" x14ac:dyDescent="0.3">
      <c r="A19" s="21"/>
      <c r="B19" s="71" t="str">
        <f>IF(ISTEXT("Marketing-"&amp;VLOOKUP(A19,'Chart of Accounts'!$B$5:$C$54,2,FALSE)),"Marketing-"&amp;VLOOKUP(A19,'Chart of Accounts'!$B$5:$C$54,2,FALSE),"")</f>
        <v/>
      </c>
      <c r="C19" s="136"/>
      <c r="D19" s="136"/>
      <c r="E19" s="136"/>
      <c r="F19" s="136"/>
      <c r="G19" s="136"/>
      <c r="H19" s="136"/>
      <c r="I19" s="136"/>
      <c r="J19" s="136"/>
      <c r="K19" s="136"/>
      <c r="L19" s="136"/>
      <c r="M19" s="136"/>
      <c r="N19" s="136"/>
      <c r="O19" s="4">
        <f t="shared" si="0"/>
        <v>0</v>
      </c>
      <c r="T19" s="60" t="s">
        <v>51</v>
      </c>
      <c r="U19" s="60">
        <v>7022</v>
      </c>
      <c r="AA19" s="7" t="s">
        <v>190</v>
      </c>
      <c r="AB19" s="7" t="str">
        <f t="shared" si="1"/>
        <v/>
      </c>
      <c r="AC19" s="7">
        <v>500</v>
      </c>
      <c r="AD19" s="7" t="str">
        <f t="shared" si="2"/>
        <v>035</v>
      </c>
      <c r="AE19" s="7"/>
      <c r="AF19" s="7"/>
      <c r="AG19" s="7">
        <v>110</v>
      </c>
      <c r="AH19" s="7" t="str">
        <f>Summary!$B$2</f>
        <v>USD</v>
      </c>
      <c r="AI19" s="7">
        <f t="shared" si="4"/>
        <v>0</v>
      </c>
      <c r="AJ19" s="7">
        <f t="shared" si="5"/>
        <v>0</v>
      </c>
      <c r="AK19" s="7">
        <f t="shared" si="6"/>
        <v>0</v>
      </c>
      <c r="AL19" s="7">
        <f t="shared" si="7"/>
        <v>0</v>
      </c>
      <c r="AM19" s="7">
        <f t="shared" si="8"/>
        <v>0</v>
      </c>
      <c r="AN19" s="7">
        <f t="shared" si="9"/>
        <v>0</v>
      </c>
      <c r="AO19" s="7">
        <f t="shared" si="10"/>
        <v>0</v>
      </c>
      <c r="AP19" s="7">
        <f t="shared" si="11"/>
        <v>0</v>
      </c>
      <c r="AQ19" s="7">
        <f t="shared" si="12"/>
        <v>0</v>
      </c>
      <c r="AR19" s="7">
        <f t="shared" si="13"/>
        <v>0</v>
      </c>
      <c r="AS19" s="7">
        <f t="shared" si="14"/>
        <v>0</v>
      </c>
      <c r="AT19" s="7">
        <f t="shared" si="15"/>
        <v>0</v>
      </c>
    </row>
    <row r="20" spans="1:46" s="7" customFormat="1" ht="20.25" customHeight="1" x14ac:dyDescent="0.3">
      <c r="A20" s="70" t="s">
        <v>356</v>
      </c>
      <c r="B20" s="72"/>
      <c r="C20" s="73">
        <f>SUM(C10:C19)</f>
        <v>0</v>
      </c>
      <c r="D20" s="73">
        <f t="shared" ref="D20:O20" si="16">SUM(D10:D19)</f>
        <v>0</v>
      </c>
      <c r="E20" s="73">
        <f t="shared" si="16"/>
        <v>225</v>
      </c>
      <c r="F20" s="73">
        <f t="shared" si="16"/>
        <v>330</v>
      </c>
      <c r="G20" s="73">
        <f t="shared" si="16"/>
        <v>150</v>
      </c>
      <c r="H20" s="73">
        <f t="shared" si="16"/>
        <v>225</v>
      </c>
      <c r="I20" s="73">
        <f t="shared" si="16"/>
        <v>150</v>
      </c>
      <c r="J20" s="73">
        <f t="shared" si="16"/>
        <v>1450</v>
      </c>
      <c r="K20" s="73">
        <f t="shared" si="16"/>
        <v>225</v>
      </c>
      <c r="L20" s="73">
        <f t="shared" si="16"/>
        <v>150</v>
      </c>
      <c r="M20" s="73">
        <f t="shared" si="16"/>
        <v>150</v>
      </c>
      <c r="N20" s="73">
        <f t="shared" si="16"/>
        <v>130</v>
      </c>
      <c r="O20" s="73">
        <f t="shared" si="16"/>
        <v>3185</v>
      </c>
      <c r="T20" s="60" t="s">
        <v>53</v>
      </c>
      <c r="U20" s="60">
        <v>7024</v>
      </c>
    </row>
    <row r="21" spans="1:46" s="7" customFormat="1" ht="20.25" customHeight="1" x14ac:dyDescent="0.3">
      <c r="A21" s="3"/>
      <c r="B21" s="72"/>
      <c r="C21" s="4"/>
      <c r="D21" s="4"/>
      <c r="E21" s="4"/>
      <c r="F21" s="4"/>
      <c r="G21" s="4"/>
      <c r="H21" s="4"/>
      <c r="I21" s="4"/>
      <c r="J21" s="4"/>
      <c r="K21" s="4"/>
      <c r="L21" s="4"/>
      <c r="M21" s="4"/>
      <c r="N21" s="4"/>
      <c r="O21" s="4"/>
      <c r="T21" s="60" t="s">
        <v>55</v>
      </c>
      <c r="U21" s="60">
        <v>7026</v>
      </c>
    </row>
    <row r="22" spans="1:46" ht="20.25" x14ac:dyDescent="0.3">
      <c r="A22" s="11"/>
      <c r="B22" s="11"/>
      <c r="C22" s="4"/>
      <c r="D22" s="4"/>
      <c r="E22" s="4"/>
      <c r="F22" s="4"/>
      <c r="G22" s="4"/>
      <c r="H22" s="4"/>
      <c r="I22" s="4"/>
      <c r="J22" s="4"/>
      <c r="K22" s="4"/>
      <c r="L22" s="4"/>
      <c r="M22" s="4"/>
      <c r="N22" s="4"/>
      <c r="O22" s="4"/>
      <c r="T22" s="60" t="s">
        <v>57</v>
      </c>
      <c r="U22" s="60">
        <v>7028</v>
      </c>
    </row>
    <row r="23" spans="1:46" ht="21" thickBot="1" x14ac:dyDescent="0.35">
      <c r="A23" s="1"/>
      <c r="B23" s="65" t="s">
        <v>314</v>
      </c>
      <c r="C23" s="79">
        <f>SUM(C20)</f>
        <v>0</v>
      </c>
      <c r="D23" s="79">
        <f t="shared" ref="D23:O23" si="17">SUM(D20)</f>
        <v>0</v>
      </c>
      <c r="E23" s="79">
        <f t="shared" si="17"/>
        <v>225</v>
      </c>
      <c r="F23" s="79">
        <f t="shared" si="17"/>
        <v>330</v>
      </c>
      <c r="G23" s="79">
        <f t="shared" si="17"/>
        <v>150</v>
      </c>
      <c r="H23" s="79">
        <f t="shared" si="17"/>
        <v>225</v>
      </c>
      <c r="I23" s="79">
        <f t="shared" si="17"/>
        <v>150</v>
      </c>
      <c r="J23" s="79">
        <f t="shared" si="17"/>
        <v>1450</v>
      </c>
      <c r="K23" s="79">
        <f t="shared" si="17"/>
        <v>225</v>
      </c>
      <c r="L23" s="79">
        <f t="shared" si="17"/>
        <v>150</v>
      </c>
      <c r="M23" s="79">
        <f t="shared" si="17"/>
        <v>150</v>
      </c>
      <c r="N23" s="79">
        <f t="shared" si="17"/>
        <v>130</v>
      </c>
      <c r="O23" s="79">
        <f t="shared" si="17"/>
        <v>3185</v>
      </c>
      <c r="T23" s="60" t="s">
        <v>59</v>
      </c>
      <c r="U23" s="60">
        <v>7030</v>
      </c>
    </row>
    <row r="24" spans="1:46" ht="15.75" thickTop="1" x14ac:dyDescent="0.2">
      <c r="T24" s="60" t="s">
        <v>61</v>
      </c>
      <c r="U24" s="60">
        <v>7032</v>
      </c>
    </row>
    <row r="25" spans="1:46" x14ac:dyDescent="0.2">
      <c r="T25" s="60" t="s">
        <v>63</v>
      </c>
      <c r="U25" s="60">
        <v>7034</v>
      </c>
    </row>
    <row r="26" spans="1:46" x14ac:dyDescent="0.2">
      <c r="T26" s="60" t="s">
        <v>65</v>
      </c>
      <c r="U26" s="60">
        <v>7036</v>
      </c>
    </row>
    <row r="27" spans="1:46" x14ac:dyDescent="0.2">
      <c r="T27" s="60" t="s">
        <v>67</v>
      </c>
      <c r="U27" s="60">
        <v>7038</v>
      </c>
    </row>
    <row r="28" spans="1:46" x14ac:dyDescent="0.2">
      <c r="T28" s="60" t="s">
        <v>69</v>
      </c>
      <c r="U28" s="60">
        <v>7040</v>
      </c>
    </row>
    <row r="29" spans="1:46" x14ac:dyDescent="0.2">
      <c r="T29" s="60" t="s">
        <v>71</v>
      </c>
      <c r="U29" s="60">
        <v>7042</v>
      </c>
    </row>
    <row r="30" spans="1:46" x14ac:dyDescent="0.2">
      <c r="T30" s="60" t="s">
        <v>72</v>
      </c>
      <c r="U30" s="60">
        <v>7044</v>
      </c>
    </row>
    <row r="31" spans="1:46" x14ac:dyDescent="0.2">
      <c r="T31" s="60" t="s">
        <v>74</v>
      </c>
      <c r="U31" s="60">
        <v>7046</v>
      </c>
    </row>
    <row r="32" spans="1:46" x14ac:dyDescent="0.2">
      <c r="T32" s="60" t="s">
        <v>76</v>
      </c>
      <c r="U32" s="60">
        <v>7048</v>
      </c>
    </row>
    <row r="33" spans="20:21" x14ac:dyDescent="0.2">
      <c r="T33" s="60" t="s">
        <v>78</v>
      </c>
      <c r="U33" s="60">
        <v>7050</v>
      </c>
    </row>
    <row r="34" spans="20:21" x14ac:dyDescent="0.2">
      <c r="T34" s="60" t="s">
        <v>80</v>
      </c>
      <c r="U34" s="60">
        <v>7052</v>
      </c>
    </row>
    <row r="35" spans="20:21" x14ac:dyDescent="0.2">
      <c r="T35" s="60" t="s">
        <v>81</v>
      </c>
      <c r="U35" s="60">
        <v>7070</v>
      </c>
    </row>
    <row r="36" spans="20:21" x14ac:dyDescent="0.2">
      <c r="T36" s="60" t="s">
        <v>83</v>
      </c>
      <c r="U36" s="60">
        <v>7072</v>
      </c>
    </row>
    <row r="37" spans="20:21" x14ac:dyDescent="0.2">
      <c r="T37" s="60" t="s">
        <v>85</v>
      </c>
      <c r="U37" s="60">
        <v>7078</v>
      </c>
    </row>
    <row r="38" spans="20:21" x14ac:dyDescent="0.2">
      <c r="T38" s="60" t="s">
        <v>87</v>
      </c>
      <c r="U38" s="60">
        <v>7080</v>
      </c>
    </row>
    <row r="39" spans="20:21" x14ac:dyDescent="0.2">
      <c r="T39" s="60" t="s">
        <v>89</v>
      </c>
      <c r="U39" s="60">
        <v>7082</v>
      </c>
    </row>
    <row r="40" spans="20:21" x14ac:dyDescent="0.2">
      <c r="T40" s="60" t="s">
        <v>91</v>
      </c>
      <c r="U40" s="60">
        <v>7084</v>
      </c>
    </row>
    <row r="41" spans="20:21" x14ac:dyDescent="0.2">
      <c r="T41" s="60" t="s">
        <v>93</v>
      </c>
      <c r="U41" s="60">
        <v>7086</v>
      </c>
    </row>
    <row r="42" spans="20:21" x14ac:dyDescent="0.2">
      <c r="T42" s="60" t="s">
        <v>95</v>
      </c>
      <c r="U42" s="60">
        <v>7088</v>
      </c>
    </row>
    <row r="43" spans="20:21" x14ac:dyDescent="0.2">
      <c r="T43" s="60" t="s">
        <v>97</v>
      </c>
      <c r="U43" s="60">
        <v>7090</v>
      </c>
    </row>
    <row r="47" spans="20:21" x14ac:dyDescent="0.2">
      <c r="U47" s="7"/>
    </row>
    <row r="48" spans="20:21" x14ac:dyDescent="0.2">
      <c r="U48" s="7"/>
    </row>
  </sheetData>
  <sheetProtection algorithmName="SHA-512" hashValue="WtQMMsgHya/1NojVbrcfxePK297FVJdsPhq6EpSYb2C06fG++0SzgA0pQb/06xV2xCpESFtTXC9kafpElPSgeg==" saltValue="clknKFfCLARXV8kXJR2p2w==" spinCount="100000" sheet="1" selectLockedCells="1"/>
  <protectedRanges>
    <protectedRange sqref="C9:O9 O10:O19 C20:O22" name="Range1"/>
    <protectedRange sqref="C10:N19" name="Range1_1"/>
  </protectedRanges>
  <mergeCells count="1">
    <mergeCell ref="C5:O5"/>
  </mergeCells>
  <phoneticPr fontId="5" type="noConversion"/>
  <dataValidations count="2">
    <dataValidation type="decimal" operator="greaterThanOrEqual" allowBlank="1" showInputMessage="1" showErrorMessage="1" sqref="C10:N19" xr:uid="{00000000-0002-0000-0600-000000000000}">
      <formula1>0</formula1>
    </dataValidation>
    <dataValidation type="list" allowBlank="1" showInputMessage="1" showErrorMessage="1" sqref="A17:A19" xr:uid="{00000000-0002-0000-0600-000001000000}">
      <formula1>$U$10:$U$48</formula1>
    </dataValidation>
  </dataValidations>
  <pageMargins left="0.75" right="0.75" top="1" bottom="1" header="0.5" footer="0.5"/>
  <pageSetup scale="41" fitToHeight="3"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100"/>
  <sheetViews>
    <sheetView topLeftCell="A49" zoomScale="60" zoomScaleNormal="60" workbookViewId="0">
      <selection activeCell="F29" sqref="F29"/>
    </sheetView>
  </sheetViews>
  <sheetFormatPr defaultRowHeight="15" x14ac:dyDescent="0.2"/>
  <cols>
    <col min="1" max="1" width="11.140625" style="60" customWidth="1"/>
    <col min="2" max="2" width="56.5703125" style="60" customWidth="1"/>
    <col min="3" max="3" width="17.5703125" style="60" customWidth="1"/>
    <col min="4" max="15" width="17.28515625" style="60" customWidth="1"/>
    <col min="16" max="18" width="9.140625" style="60"/>
    <col min="19"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0"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'Marketing Outside Toastmasters'!G3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300</v>
      </c>
      <c r="B8" s="68"/>
      <c r="C8" s="65"/>
      <c r="D8" s="4"/>
      <c r="E8" s="4"/>
      <c r="F8" s="4"/>
      <c r="G8" s="4"/>
      <c r="H8" s="4"/>
      <c r="I8" s="4"/>
      <c r="J8" s="4"/>
      <c r="K8" s="4"/>
      <c r="L8" s="4"/>
      <c r="M8" s="4"/>
      <c r="N8" s="4"/>
      <c r="O8" s="4"/>
    </row>
    <row r="9" spans="1:46" ht="20.25" x14ac:dyDescent="0.3">
      <c r="A9" s="70" t="s">
        <v>301</v>
      </c>
      <c r="B9" s="72"/>
      <c r="C9" s="4"/>
      <c r="D9" s="4"/>
      <c r="E9" s="4"/>
      <c r="F9" s="4"/>
      <c r="G9" s="4"/>
      <c r="H9" s="4"/>
      <c r="I9" s="4"/>
      <c r="J9" s="4"/>
      <c r="K9" s="4"/>
      <c r="L9" s="4"/>
      <c r="M9" s="4"/>
      <c r="N9" s="4"/>
      <c r="O9" s="4"/>
      <c r="T9" s="128" t="s">
        <v>258</v>
      </c>
    </row>
    <row r="10" spans="1:46" ht="20.25" customHeight="1" x14ac:dyDescent="0.3">
      <c r="A10" s="11">
        <v>7006</v>
      </c>
      <c r="B10" s="71" t="str">
        <f>IF(ISTEXT("Recognition - Member-"&amp;VLOOKUP(A10,'Chart of Accounts'!$B$5:$C$50,2,FALSE)),"Recognition - Member-"&amp;VLOOKUP(A10,'Chart of Accounts'!$B$5:$C$50,2,FALSE),"")</f>
        <v>Recognition - Member-Educational Materials</v>
      </c>
      <c r="C10" s="180"/>
      <c r="D10" s="180"/>
      <c r="E10" s="180"/>
      <c r="F10" s="180"/>
      <c r="G10" s="180"/>
      <c r="H10" s="180"/>
      <c r="I10" s="180"/>
      <c r="J10" s="180"/>
      <c r="K10" s="180"/>
      <c r="L10" s="180"/>
      <c r="M10" s="138"/>
      <c r="N10" s="138"/>
      <c r="O10" s="4">
        <f t="shared" ref="O10:O19" si="0">SUM(C10:N10)</f>
        <v>0</v>
      </c>
      <c r="T10" s="60" t="s">
        <v>33</v>
      </c>
      <c r="U10" s="60">
        <v>7004</v>
      </c>
      <c r="AA10" s="7" t="s">
        <v>190</v>
      </c>
      <c r="AB10" s="7" t="str">
        <f t="shared" ref="AB10:AB19" si="1">IF(A10="","",A10&amp;"-000000")</f>
        <v>7006-000000</v>
      </c>
      <c r="AC10" s="7">
        <v>570</v>
      </c>
      <c r="AD10" s="7" t="str">
        <f t="shared" ref="AD10:AD19" si="2">IF(LEN($O$1)=3,$O$1,IF(LEN($O$1)=2,0&amp;$O$1,IF(LEN($O$1)=1,0&amp;0&amp;$O$1,"ERROR")))</f>
        <v>035</v>
      </c>
      <c r="AE10" s="7"/>
      <c r="AF10" s="7"/>
      <c r="AG10" s="7">
        <v>110</v>
      </c>
      <c r="AH10" s="7" t="str">
        <f>Summary!$B$2</f>
        <v>USD</v>
      </c>
      <c r="AI10" s="7">
        <f t="shared" ref="AI10:AI19" si="3">IF(C10="",0,C10)</f>
        <v>0</v>
      </c>
      <c r="AJ10" s="7">
        <f t="shared" ref="AJ10:AJ19" si="4">IF(D10="",0,D10)</f>
        <v>0</v>
      </c>
      <c r="AK10" s="7">
        <f t="shared" ref="AK10:AK19" si="5">IF(E10="",0,E10)</f>
        <v>0</v>
      </c>
      <c r="AL10" s="7">
        <f t="shared" ref="AL10:AL19" si="6">IF(F10="",0,F10)</f>
        <v>0</v>
      </c>
      <c r="AM10" s="7">
        <f t="shared" ref="AM10:AM19" si="7">IF(G10="",0,G10)</f>
        <v>0</v>
      </c>
      <c r="AN10" s="7">
        <f t="shared" ref="AN10:AN19" si="8">IF(H10="",0,H10)</f>
        <v>0</v>
      </c>
      <c r="AO10" s="7">
        <f t="shared" ref="AO10:AO19" si="9">IF(I10="",0,I10)</f>
        <v>0</v>
      </c>
      <c r="AP10" s="7">
        <f t="shared" ref="AP10:AP19" si="10">IF(J10="",0,J10)</f>
        <v>0</v>
      </c>
      <c r="AQ10" s="7">
        <f t="shared" ref="AQ10:AQ19" si="11">IF(K10="",0,K10)</f>
        <v>0</v>
      </c>
      <c r="AR10" s="7">
        <f t="shared" ref="AR10:AR19" si="12">IF(L10="",0,L10)</f>
        <v>0</v>
      </c>
      <c r="AS10" s="7">
        <f t="shared" ref="AS10:AS19" si="13">IF(M10="",0,M10)</f>
        <v>0</v>
      </c>
      <c r="AT10" s="7">
        <f t="shared" ref="AT10:AT19" si="14">IF(N10="",0,N10)</f>
        <v>0</v>
      </c>
    </row>
    <row r="11" spans="1:46" ht="20.25" customHeight="1" x14ac:dyDescent="0.3">
      <c r="A11" s="11">
        <v>7008</v>
      </c>
      <c r="B11" s="71" t="str">
        <f>IF(ISTEXT("Recognition - Member-"&amp;VLOOKUP(A11,'Chart of Accounts'!$B$5:$C$50,2,FALSE)),"Recognition - Member-"&amp;VLOOKUP(A11,'Chart of Accounts'!$B$5:$C$50,2,FALSE),"")</f>
        <v>Recognition - Member-Promotional Materials</v>
      </c>
      <c r="C11" s="180"/>
      <c r="D11" s="180"/>
      <c r="E11" s="180"/>
      <c r="F11" s="180"/>
      <c r="G11" s="180"/>
      <c r="H11" s="180"/>
      <c r="I11" s="180"/>
      <c r="J11" s="180"/>
      <c r="K11" s="180"/>
      <c r="L11" s="180"/>
      <c r="M11" s="138"/>
      <c r="N11" s="138"/>
      <c r="O11" s="4">
        <f t="shared" si="0"/>
        <v>0</v>
      </c>
      <c r="T11" s="60" t="s">
        <v>35</v>
      </c>
      <c r="U11" s="60">
        <v>7006</v>
      </c>
      <c r="AA11" s="7" t="s">
        <v>190</v>
      </c>
      <c r="AB11" s="7" t="str">
        <f t="shared" si="1"/>
        <v>7008-000000</v>
      </c>
      <c r="AC11" s="7">
        <v>570</v>
      </c>
      <c r="AD11" s="7" t="str">
        <f t="shared" si="2"/>
        <v>035</v>
      </c>
      <c r="AE11" s="7"/>
      <c r="AF11" s="7"/>
      <c r="AG11" s="7">
        <v>110</v>
      </c>
      <c r="AH11" s="7" t="str">
        <f>Summary!$B$2</f>
        <v>USD</v>
      </c>
      <c r="AI11" s="7">
        <f t="shared" si="3"/>
        <v>0</v>
      </c>
      <c r="AJ11" s="7">
        <f t="shared" si="4"/>
        <v>0</v>
      </c>
      <c r="AK11" s="7">
        <f t="shared" si="5"/>
        <v>0</v>
      </c>
      <c r="AL11" s="7">
        <f t="shared" si="6"/>
        <v>0</v>
      </c>
      <c r="AM11" s="7">
        <f t="shared" si="7"/>
        <v>0</v>
      </c>
      <c r="AN11" s="7">
        <f t="shared" si="8"/>
        <v>0</v>
      </c>
      <c r="AO11" s="7">
        <f t="shared" si="9"/>
        <v>0</v>
      </c>
      <c r="AP11" s="7">
        <f t="shared" si="10"/>
        <v>0</v>
      </c>
      <c r="AQ11" s="7">
        <f t="shared" si="11"/>
        <v>0</v>
      </c>
      <c r="AR11" s="7">
        <f t="shared" si="12"/>
        <v>0</v>
      </c>
      <c r="AS11" s="7">
        <f t="shared" si="13"/>
        <v>0</v>
      </c>
      <c r="AT11" s="7">
        <f t="shared" si="14"/>
        <v>0</v>
      </c>
    </row>
    <row r="12" spans="1:46" ht="20.25" customHeight="1" x14ac:dyDescent="0.3">
      <c r="A12" s="11">
        <v>7010</v>
      </c>
      <c r="B12" s="71" t="str">
        <f>IF(ISTEXT("Recognition - Member-"&amp;VLOOKUP(A12,'Chart of Accounts'!$B$5:$C$50,2,FALSE)),"Recognition - Member-"&amp;VLOOKUP(A12,'Chart of Accounts'!$B$5:$C$50,2,FALSE),"")</f>
        <v>Recognition - Member-Awards Expense (Trophies, Plaques, Ribbons &amp; Certificates)</v>
      </c>
      <c r="C12" s="180"/>
      <c r="D12" s="180"/>
      <c r="E12" s="180"/>
      <c r="F12" s="180"/>
      <c r="G12" s="180"/>
      <c r="H12" s="180"/>
      <c r="I12" s="180"/>
      <c r="J12" s="180"/>
      <c r="K12" s="180"/>
      <c r="L12" s="180"/>
      <c r="M12" s="138"/>
      <c r="N12" s="138"/>
      <c r="O12" s="4">
        <f t="shared" si="0"/>
        <v>0</v>
      </c>
      <c r="T12" s="60" t="s">
        <v>37</v>
      </c>
      <c r="U12" s="60">
        <v>7008</v>
      </c>
      <c r="AA12" s="7" t="s">
        <v>190</v>
      </c>
      <c r="AB12" s="7" t="str">
        <f t="shared" si="1"/>
        <v>7010-000000</v>
      </c>
      <c r="AC12" s="7">
        <v>570</v>
      </c>
      <c r="AD12" s="7" t="str">
        <f t="shared" si="2"/>
        <v>035</v>
      </c>
      <c r="AE12" s="7"/>
      <c r="AF12" s="7"/>
      <c r="AG12" s="7">
        <v>110</v>
      </c>
      <c r="AH12" s="7" t="str">
        <f>Summary!$B$2</f>
        <v>USD</v>
      </c>
      <c r="AI12" s="7">
        <f t="shared" si="3"/>
        <v>0</v>
      </c>
      <c r="AJ12" s="7">
        <f t="shared" si="4"/>
        <v>0</v>
      </c>
      <c r="AK12" s="7">
        <f t="shared" si="5"/>
        <v>0</v>
      </c>
      <c r="AL12" s="7">
        <f t="shared" si="6"/>
        <v>0</v>
      </c>
      <c r="AM12" s="7">
        <f t="shared" si="7"/>
        <v>0</v>
      </c>
      <c r="AN12" s="7">
        <f t="shared" si="8"/>
        <v>0</v>
      </c>
      <c r="AO12" s="7">
        <f t="shared" si="9"/>
        <v>0</v>
      </c>
      <c r="AP12" s="7">
        <f t="shared" si="10"/>
        <v>0</v>
      </c>
      <c r="AQ12" s="7">
        <f t="shared" si="11"/>
        <v>0</v>
      </c>
      <c r="AR12" s="7">
        <f t="shared" si="12"/>
        <v>0</v>
      </c>
      <c r="AS12" s="7">
        <f t="shared" si="13"/>
        <v>0</v>
      </c>
      <c r="AT12" s="7">
        <f t="shared" si="14"/>
        <v>0</v>
      </c>
    </row>
    <row r="13" spans="1:46" ht="20.25" customHeight="1" x14ac:dyDescent="0.3">
      <c r="A13" s="11">
        <v>7012</v>
      </c>
      <c r="B13" s="71" t="str">
        <f>IF(ISTEXT("Recognition - Member-"&amp;VLOOKUP(A13,'Chart of Accounts'!$B$5:$C$50,2,FALSE)),"Recognition - Member-"&amp;VLOOKUP(A13,'Chart of Accounts'!$B$5:$C$50,2,FALSE),"")</f>
        <v>Recognition - Member-Supplies &amp; Stationery Expense</v>
      </c>
      <c r="C13" s="180"/>
      <c r="D13" s="180"/>
      <c r="E13" s="180"/>
      <c r="F13" s="180"/>
      <c r="G13" s="180"/>
      <c r="H13" s="180"/>
      <c r="I13" s="180"/>
      <c r="J13" s="180"/>
      <c r="K13" s="180"/>
      <c r="L13" s="180"/>
      <c r="M13" s="138"/>
      <c r="N13" s="138"/>
      <c r="O13" s="4">
        <f t="shared" si="0"/>
        <v>0</v>
      </c>
      <c r="T13" s="60" t="s">
        <v>39</v>
      </c>
      <c r="U13" s="60">
        <v>7010</v>
      </c>
      <c r="AA13" s="7" t="s">
        <v>190</v>
      </c>
      <c r="AB13" s="7" t="str">
        <f t="shared" si="1"/>
        <v>7012-000000</v>
      </c>
      <c r="AC13" s="7">
        <v>570</v>
      </c>
      <c r="AD13" s="7" t="str">
        <f t="shared" si="2"/>
        <v>035</v>
      </c>
      <c r="AE13" s="7"/>
      <c r="AF13" s="7"/>
      <c r="AG13" s="7">
        <v>110</v>
      </c>
      <c r="AH13" s="7" t="str">
        <f>Summary!$B$2</f>
        <v>USD</v>
      </c>
      <c r="AI13" s="7">
        <f t="shared" si="3"/>
        <v>0</v>
      </c>
      <c r="AJ13" s="7">
        <f t="shared" si="4"/>
        <v>0</v>
      </c>
      <c r="AK13" s="7">
        <f t="shared" si="5"/>
        <v>0</v>
      </c>
      <c r="AL13" s="7">
        <f t="shared" si="6"/>
        <v>0</v>
      </c>
      <c r="AM13" s="7">
        <f t="shared" si="7"/>
        <v>0</v>
      </c>
      <c r="AN13" s="7">
        <f t="shared" si="8"/>
        <v>0</v>
      </c>
      <c r="AO13" s="7">
        <f t="shared" si="9"/>
        <v>0</v>
      </c>
      <c r="AP13" s="7">
        <f t="shared" si="10"/>
        <v>0</v>
      </c>
      <c r="AQ13" s="7">
        <f t="shared" si="11"/>
        <v>0</v>
      </c>
      <c r="AR13" s="7">
        <f t="shared" si="12"/>
        <v>0</v>
      </c>
      <c r="AS13" s="7">
        <f t="shared" si="13"/>
        <v>0</v>
      </c>
      <c r="AT13" s="7">
        <f t="shared" si="14"/>
        <v>0</v>
      </c>
    </row>
    <row r="14" spans="1:46" ht="20.25" customHeight="1" x14ac:dyDescent="0.3">
      <c r="A14" s="11">
        <v>7036</v>
      </c>
      <c r="B14" s="71" t="str">
        <f>IF(ISTEXT("Recognition - Member-"&amp;VLOOKUP(A14,'Chart of Accounts'!$B$5:$C$50,2,FALSE)),"Recognition - Member-"&amp;VLOOKUP(A14,'Chart of Accounts'!$B$5:$C$50,2,FALSE),"")</f>
        <v>Recognition - Member-Advertising Expense</v>
      </c>
      <c r="C14" s="180"/>
      <c r="D14" s="180"/>
      <c r="E14" s="180"/>
      <c r="F14" s="180"/>
      <c r="G14" s="180"/>
      <c r="H14" s="180"/>
      <c r="I14" s="180"/>
      <c r="J14" s="180"/>
      <c r="K14" s="180"/>
      <c r="L14" s="180"/>
      <c r="M14" s="138"/>
      <c r="N14" s="138"/>
      <c r="O14" s="4">
        <f t="shared" si="0"/>
        <v>0</v>
      </c>
      <c r="T14" s="60" t="s">
        <v>41</v>
      </c>
      <c r="U14" s="60">
        <v>7012</v>
      </c>
      <c r="AA14" s="7" t="s">
        <v>190</v>
      </c>
      <c r="AB14" s="7" t="str">
        <f t="shared" si="1"/>
        <v>7036-000000</v>
      </c>
      <c r="AC14" s="7">
        <v>570</v>
      </c>
      <c r="AD14" s="7" t="str">
        <f t="shared" si="2"/>
        <v>035</v>
      </c>
      <c r="AE14" s="7"/>
      <c r="AF14" s="7"/>
      <c r="AG14" s="7">
        <v>110</v>
      </c>
      <c r="AH14" s="7" t="str">
        <f>Summary!$B$2</f>
        <v>USD</v>
      </c>
      <c r="AI14" s="7">
        <f t="shared" si="3"/>
        <v>0</v>
      </c>
      <c r="AJ14" s="7">
        <f t="shared" si="4"/>
        <v>0</v>
      </c>
      <c r="AK14" s="7">
        <f t="shared" si="5"/>
        <v>0</v>
      </c>
      <c r="AL14" s="7">
        <f t="shared" si="6"/>
        <v>0</v>
      </c>
      <c r="AM14" s="7">
        <f t="shared" si="7"/>
        <v>0</v>
      </c>
      <c r="AN14" s="7">
        <f t="shared" si="8"/>
        <v>0</v>
      </c>
      <c r="AO14" s="7">
        <f t="shared" si="9"/>
        <v>0</v>
      </c>
      <c r="AP14" s="7">
        <f t="shared" si="10"/>
        <v>0</v>
      </c>
      <c r="AQ14" s="7">
        <f t="shared" si="11"/>
        <v>0</v>
      </c>
      <c r="AR14" s="7">
        <f t="shared" si="12"/>
        <v>0</v>
      </c>
      <c r="AS14" s="7">
        <f t="shared" si="13"/>
        <v>0</v>
      </c>
      <c r="AT14" s="7">
        <f t="shared" si="14"/>
        <v>0</v>
      </c>
    </row>
    <row r="15" spans="1:46" ht="20.25" customHeight="1" x14ac:dyDescent="0.3">
      <c r="A15" s="11">
        <v>7044</v>
      </c>
      <c r="B15" s="71" t="str">
        <f>IF(ISTEXT("Recognition - Member-"&amp;VLOOKUP(A15,'Chart of Accounts'!$B$5:$C$50,2,FALSE)),"Recognition - Member-"&amp;VLOOKUP(A15,'Chart of Accounts'!$B$5:$C$50,2,FALSE),"")</f>
        <v>Recognition - Member-Postage &amp; Shipping Expense</v>
      </c>
      <c r="C15" s="180"/>
      <c r="D15" s="180"/>
      <c r="E15" s="180"/>
      <c r="F15" s="180">
        <v>150</v>
      </c>
      <c r="G15" s="180"/>
      <c r="H15" s="180"/>
      <c r="I15" s="180"/>
      <c r="J15" s="180"/>
      <c r="K15" s="180"/>
      <c r="L15" s="180"/>
      <c r="M15" s="138"/>
      <c r="N15" s="138"/>
      <c r="O15" s="4">
        <f t="shared" si="0"/>
        <v>150</v>
      </c>
      <c r="T15" s="60" t="s">
        <v>43</v>
      </c>
      <c r="U15" s="60">
        <v>7014</v>
      </c>
      <c r="AA15" s="7" t="s">
        <v>190</v>
      </c>
      <c r="AB15" s="7" t="str">
        <f t="shared" si="1"/>
        <v>7044-000000</v>
      </c>
      <c r="AC15" s="7">
        <v>570</v>
      </c>
      <c r="AD15" s="7" t="str">
        <f t="shared" si="2"/>
        <v>035</v>
      </c>
      <c r="AE15" s="7"/>
      <c r="AF15" s="7"/>
      <c r="AG15" s="7">
        <v>110</v>
      </c>
      <c r="AH15" s="7" t="str">
        <f>Summary!$B$2</f>
        <v>USD</v>
      </c>
      <c r="AI15" s="7">
        <f t="shared" si="3"/>
        <v>0</v>
      </c>
      <c r="AJ15" s="7">
        <f t="shared" si="4"/>
        <v>0</v>
      </c>
      <c r="AK15" s="7">
        <f t="shared" si="5"/>
        <v>0</v>
      </c>
      <c r="AL15" s="7">
        <f t="shared" si="6"/>
        <v>150</v>
      </c>
      <c r="AM15" s="7">
        <f t="shared" si="7"/>
        <v>0</v>
      </c>
      <c r="AN15" s="7">
        <f t="shared" si="8"/>
        <v>0</v>
      </c>
      <c r="AO15" s="7">
        <f t="shared" si="9"/>
        <v>0</v>
      </c>
      <c r="AP15" s="7">
        <f t="shared" si="10"/>
        <v>0</v>
      </c>
      <c r="AQ15" s="7">
        <f t="shared" si="11"/>
        <v>0</v>
      </c>
      <c r="AR15" s="7">
        <f t="shared" si="12"/>
        <v>0</v>
      </c>
      <c r="AS15" s="7">
        <f t="shared" si="13"/>
        <v>0</v>
      </c>
      <c r="AT15" s="7">
        <f t="shared" si="14"/>
        <v>0</v>
      </c>
    </row>
    <row r="16" spans="1:46" ht="20.25" customHeight="1" x14ac:dyDescent="0.3">
      <c r="A16" s="11">
        <v>7082</v>
      </c>
      <c r="B16" s="71" t="str">
        <f>IF(ISTEXT("Recognition - Member-"&amp;VLOOKUP(A16,'Chart of Accounts'!$B$5:$C$50,2,FALSE)),"Recognition - Member-"&amp;VLOOKUP(A16,'Chart of Accounts'!$B$5:$C$50,2,FALSE),"")</f>
        <v>Recognition - Member-Incentives</v>
      </c>
      <c r="C16" s="180"/>
      <c r="D16" s="180"/>
      <c r="E16" s="180"/>
      <c r="F16" s="180">
        <v>1550</v>
      </c>
      <c r="G16" s="180">
        <v>725</v>
      </c>
      <c r="H16" s="180"/>
      <c r="I16" s="180">
        <v>750</v>
      </c>
      <c r="J16" s="180"/>
      <c r="K16" s="180"/>
      <c r="L16" s="180"/>
      <c r="M16" s="138"/>
      <c r="N16" s="138"/>
      <c r="O16" s="4">
        <f t="shared" si="0"/>
        <v>3025</v>
      </c>
      <c r="T16" s="60" t="s">
        <v>45</v>
      </c>
      <c r="U16" s="60">
        <v>7016</v>
      </c>
      <c r="AA16" s="7" t="s">
        <v>190</v>
      </c>
      <c r="AB16" s="7" t="str">
        <f t="shared" si="1"/>
        <v>7082-000000</v>
      </c>
      <c r="AC16" s="7">
        <v>570</v>
      </c>
      <c r="AD16" s="7" t="str">
        <f t="shared" si="2"/>
        <v>035</v>
      </c>
      <c r="AE16" s="7"/>
      <c r="AF16" s="7"/>
      <c r="AG16" s="7">
        <v>110</v>
      </c>
      <c r="AH16" s="7" t="str">
        <f>Summary!$B$2</f>
        <v>USD</v>
      </c>
      <c r="AI16" s="7">
        <f t="shared" si="3"/>
        <v>0</v>
      </c>
      <c r="AJ16" s="7">
        <f t="shared" si="4"/>
        <v>0</v>
      </c>
      <c r="AK16" s="7">
        <f t="shared" si="5"/>
        <v>0</v>
      </c>
      <c r="AL16" s="7">
        <f t="shared" si="6"/>
        <v>1550</v>
      </c>
      <c r="AM16" s="7">
        <f t="shared" si="7"/>
        <v>725</v>
      </c>
      <c r="AN16" s="7">
        <f t="shared" si="8"/>
        <v>0</v>
      </c>
      <c r="AO16" s="7">
        <f t="shared" si="9"/>
        <v>750</v>
      </c>
      <c r="AP16" s="7">
        <f t="shared" si="10"/>
        <v>0</v>
      </c>
      <c r="AQ16" s="7">
        <f t="shared" si="11"/>
        <v>0</v>
      </c>
      <c r="AR16" s="7">
        <f t="shared" si="12"/>
        <v>0</v>
      </c>
      <c r="AS16" s="7">
        <f t="shared" si="13"/>
        <v>0</v>
      </c>
      <c r="AT16" s="7">
        <f t="shared" si="14"/>
        <v>0</v>
      </c>
    </row>
    <row r="17" spans="1:46" ht="20.25" customHeight="1" x14ac:dyDescent="0.3">
      <c r="A17" s="21"/>
      <c r="B17" s="71" t="str">
        <f>IF(ISTEXT("Recognition - Member-"&amp;VLOOKUP(A17,'Chart of Accounts'!$B$5:$C$50,2,FALSE)),"Recognition - Member-"&amp;VLOOKUP(A17,'Chart of Accounts'!$B$5:$C$50,2,FALSE),"")</f>
        <v/>
      </c>
      <c r="C17" s="138"/>
      <c r="D17" s="138"/>
      <c r="E17" s="138"/>
      <c r="F17" s="138"/>
      <c r="G17" s="138"/>
      <c r="H17" s="138"/>
      <c r="I17" s="138"/>
      <c r="J17" s="138"/>
      <c r="K17" s="138"/>
      <c r="L17" s="138"/>
      <c r="M17" s="138"/>
      <c r="N17" s="138"/>
      <c r="O17" s="4">
        <f t="shared" si="0"/>
        <v>0</v>
      </c>
      <c r="T17" s="60" t="s">
        <v>47</v>
      </c>
      <c r="U17" s="60">
        <v>7018</v>
      </c>
      <c r="AA17" s="7" t="s">
        <v>190</v>
      </c>
      <c r="AB17" s="7" t="str">
        <f t="shared" si="1"/>
        <v/>
      </c>
      <c r="AC17" s="7">
        <v>570</v>
      </c>
      <c r="AD17" s="7" t="str">
        <f t="shared" si="2"/>
        <v>035</v>
      </c>
      <c r="AE17" s="7"/>
      <c r="AF17" s="7"/>
      <c r="AG17" s="7">
        <v>110</v>
      </c>
      <c r="AH17" s="7" t="str">
        <f>Summary!$B$2</f>
        <v>USD</v>
      </c>
      <c r="AI17" s="7">
        <f t="shared" si="3"/>
        <v>0</v>
      </c>
      <c r="AJ17" s="7">
        <f t="shared" si="4"/>
        <v>0</v>
      </c>
      <c r="AK17" s="7">
        <f t="shared" si="5"/>
        <v>0</v>
      </c>
      <c r="AL17" s="7">
        <f t="shared" si="6"/>
        <v>0</v>
      </c>
      <c r="AM17" s="7">
        <f t="shared" si="7"/>
        <v>0</v>
      </c>
      <c r="AN17" s="7">
        <f t="shared" si="8"/>
        <v>0</v>
      </c>
      <c r="AO17" s="7">
        <f t="shared" si="9"/>
        <v>0</v>
      </c>
      <c r="AP17" s="7">
        <f t="shared" si="10"/>
        <v>0</v>
      </c>
      <c r="AQ17" s="7">
        <f t="shared" si="11"/>
        <v>0</v>
      </c>
      <c r="AR17" s="7">
        <f t="shared" si="12"/>
        <v>0</v>
      </c>
      <c r="AS17" s="7">
        <f t="shared" si="13"/>
        <v>0</v>
      </c>
      <c r="AT17" s="7">
        <f t="shared" si="14"/>
        <v>0</v>
      </c>
    </row>
    <row r="18" spans="1:46" ht="20.25" customHeight="1" x14ac:dyDescent="0.3">
      <c r="A18" s="21"/>
      <c r="B18" s="71" t="str">
        <f>IF(ISTEXT("Recognition - Member-"&amp;VLOOKUP(A18,'Chart of Accounts'!$B$5:$C$50,2,FALSE)),"Recognition - Member-"&amp;VLOOKUP(A18,'Chart of Accounts'!$B$5:$C$50,2,FALSE),"")</f>
        <v/>
      </c>
      <c r="C18" s="138"/>
      <c r="D18" s="138"/>
      <c r="E18" s="138"/>
      <c r="F18" s="138"/>
      <c r="G18" s="138"/>
      <c r="H18" s="138"/>
      <c r="I18" s="138"/>
      <c r="J18" s="138"/>
      <c r="K18" s="138"/>
      <c r="L18" s="138"/>
      <c r="M18" s="138"/>
      <c r="N18" s="138"/>
      <c r="O18" s="4">
        <f t="shared" si="0"/>
        <v>0</v>
      </c>
      <c r="T18" s="60" t="s">
        <v>49</v>
      </c>
      <c r="U18" s="60">
        <v>7020</v>
      </c>
      <c r="AA18" s="7" t="s">
        <v>190</v>
      </c>
      <c r="AB18" s="7" t="str">
        <f t="shared" si="1"/>
        <v/>
      </c>
      <c r="AC18" s="7">
        <v>570</v>
      </c>
      <c r="AD18" s="7" t="str">
        <f t="shared" si="2"/>
        <v>035</v>
      </c>
      <c r="AE18" s="7"/>
      <c r="AF18" s="7"/>
      <c r="AG18" s="7">
        <v>110</v>
      </c>
      <c r="AH18" s="7" t="str">
        <f>Summary!$B$2</f>
        <v>USD</v>
      </c>
      <c r="AI18" s="7">
        <f t="shared" si="3"/>
        <v>0</v>
      </c>
      <c r="AJ18" s="7">
        <f t="shared" si="4"/>
        <v>0</v>
      </c>
      <c r="AK18" s="7">
        <f t="shared" si="5"/>
        <v>0</v>
      </c>
      <c r="AL18" s="7">
        <f t="shared" si="6"/>
        <v>0</v>
      </c>
      <c r="AM18" s="7">
        <f t="shared" si="7"/>
        <v>0</v>
      </c>
      <c r="AN18" s="7">
        <f t="shared" si="8"/>
        <v>0</v>
      </c>
      <c r="AO18" s="7">
        <f t="shared" si="9"/>
        <v>0</v>
      </c>
      <c r="AP18" s="7">
        <f t="shared" si="10"/>
        <v>0</v>
      </c>
      <c r="AQ18" s="7">
        <f t="shared" si="11"/>
        <v>0</v>
      </c>
      <c r="AR18" s="7">
        <f t="shared" si="12"/>
        <v>0</v>
      </c>
      <c r="AS18" s="7">
        <f t="shared" si="13"/>
        <v>0</v>
      </c>
      <c r="AT18" s="7">
        <f t="shared" si="14"/>
        <v>0</v>
      </c>
    </row>
    <row r="19" spans="1:46" ht="20.25" customHeight="1" x14ac:dyDescent="0.3">
      <c r="A19" s="21"/>
      <c r="B19" s="71" t="str">
        <f>IF(ISTEXT("Recognition - Member-"&amp;VLOOKUP(A19,'Chart of Accounts'!$B$5:$C$50,2,FALSE)),"Recognition - Member-"&amp;VLOOKUP(A19,'Chart of Accounts'!$B$5:$C$50,2,FALSE),"")</f>
        <v/>
      </c>
      <c r="C19" s="138"/>
      <c r="D19" s="138"/>
      <c r="E19" s="138"/>
      <c r="F19" s="138"/>
      <c r="G19" s="138"/>
      <c r="H19" s="138"/>
      <c r="I19" s="138"/>
      <c r="J19" s="138"/>
      <c r="K19" s="138"/>
      <c r="L19" s="138"/>
      <c r="M19" s="138"/>
      <c r="N19" s="138"/>
      <c r="O19" s="4">
        <f t="shared" si="0"/>
        <v>0</v>
      </c>
      <c r="T19" s="60" t="s">
        <v>51</v>
      </c>
      <c r="U19" s="60">
        <v>7022</v>
      </c>
      <c r="AA19" s="7" t="s">
        <v>190</v>
      </c>
      <c r="AB19" s="7" t="str">
        <f t="shared" si="1"/>
        <v/>
      </c>
      <c r="AC19" s="7">
        <v>570</v>
      </c>
      <c r="AD19" s="7" t="str">
        <f t="shared" si="2"/>
        <v>035</v>
      </c>
      <c r="AE19" s="7"/>
      <c r="AF19" s="7"/>
      <c r="AG19" s="7">
        <v>110</v>
      </c>
      <c r="AH19" s="7" t="str">
        <f>Summary!$B$2</f>
        <v>USD</v>
      </c>
      <c r="AI19" s="7">
        <f t="shared" si="3"/>
        <v>0</v>
      </c>
      <c r="AJ19" s="7">
        <f t="shared" si="4"/>
        <v>0</v>
      </c>
      <c r="AK19" s="7">
        <f t="shared" si="5"/>
        <v>0</v>
      </c>
      <c r="AL19" s="7">
        <f t="shared" si="6"/>
        <v>0</v>
      </c>
      <c r="AM19" s="7">
        <f t="shared" si="7"/>
        <v>0</v>
      </c>
      <c r="AN19" s="7">
        <f t="shared" si="8"/>
        <v>0</v>
      </c>
      <c r="AO19" s="7">
        <f t="shared" si="9"/>
        <v>0</v>
      </c>
      <c r="AP19" s="7">
        <f t="shared" si="10"/>
        <v>0</v>
      </c>
      <c r="AQ19" s="7">
        <f t="shared" si="11"/>
        <v>0</v>
      </c>
      <c r="AR19" s="7">
        <f t="shared" si="12"/>
        <v>0</v>
      </c>
      <c r="AS19" s="7">
        <f t="shared" si="13"/>
        <v>0</v>
      </c>
      <c r="AT19" s="7">
        <f t="shared" si="14"/>
        <v>0</v>
      </c>
    </row>
    <row r="20" spans="1:46" s="7" customFormat="1" ht="20.25" customHeight="1" x14ac:dyDescent="0.3">
      <c r="A20" s="70" t="s">
        <v>351</v>
      </c>
      <c r="B20" s="72"/>
      <c r="C20" s="73">
        <f>SUM(C10:C19)</f>
        <v>0</v>
      </c>
      <c r="D20" s="73">
        <f t="shared" ref="D20:O20" si="15">SUM(D10:D19)</f>
        <v>0</v>
      </c>
      <c r="E20" s="73">
        <f t="shared" si="15"/>
        <v>0</v>
      </c>
      <c r="F20" s="73">
        <f t="shared" si="15"/>
        <v>1700</v>
      </c>
      <c r="G20" s="73">
        <f t="shared" si="15"/>
        <v>725</v>
      </c>
      <c r="H20" s="73">
        <f t="shared" si="15"/>
        <v>0</v>
      </c>
      <c r="I20" s="73">
        <f t="shared" si="15"/>
        <v>750</v>
      </c>
      <c r="J20" s="73">
        <f t="shared" si="15"/>
        <v>0</v>
      </c>
      <c r="K20" s="73">
        <f t="shared" si="15"/>
        <v>0</v>
      </c>
      <c r="L20" s="73">
        <f t="shared" si="15"/>
        <v>0</v>
      </c>
      <c r="M20" s="73">
        <f t="shared" si="15"/>
        <v>0</v>
      </c>
      <c r="N20" s="73">
        <f t="shared" si="15"/>
        <v>0</v>
      </c>
      <c r="O20" s="73">
        <f t="shared" si="15"/>
        <v>3175</v>
      </c>
      <c r="T20" s="60" t="s">
        <v>53</v>
      </c>
      <c r="U20" s="60">
        <v>7024</v>
      </c>
    </row>
    <row r="21" spans="1:46" ht="20.25" x14ac:dyDescent="0.3">
      <c r="A21" s="67"/>
      <c r="B21" s="68"/>
      <c r="C21" s="65"/>
      <c r="D21" s="4"/>
      <c r="E21" s="4"/>
      <c r="F21" s="4"/>
      <c r="G21" s="4"/>
      <c r="H21" s="4"/>
      <c r="I21" s="4"/>
      <c r="J21" s="4"/>
      <c r="K21" s="4"/>
      <c r="L21" s="4"/>
      <c r="M21" s="4"/>
      <c r="N21" s="4"/>
      <c r="O21" s="4"/>
    </row>
    <row r="22" spans="1:46" ht="20.25" x14ac:dyDescent="0.3">
      <c r="A22" s="70" t="s">
        <v>302</v>
      </c>
      <c r="B22" s="72"/>
      <c r="C22" s="4"/>
      <c r="D22" s="4"/>
      <c r="E22" s="4"/>
      <c r="F22" s="4"/>
      <c r="G22" s="4"/>
      <c r="H22" s="4"/>
      <c r="I22" s="4"/>
      <c r="J22" s="4"/>
      <c r="K22" s="4"/>
      <c r="L22" s="4"/>
      <c r="M22" s="4"/>
      <c r="N22" s="4"/>
      <c r="O22" s="4"/>
      <c r="T22" s="128" t="s">
        <v>258</v>
      </c>
    </row>
    <row r="23" spans="1:46" ht="20.25" customHeight="1" x14ac:dyDescent="0.3">
      <c r="A23" s="11">
        <v>7006</v>
      </c>
      <c r="B23" s="71" t="str">
        <f>IF(ISTEXT("Recognition - Club-"&amp;VLOOKUP(A23,'Chart of Accounts'!$B$5:$C$50,2,FALSE)),"Recognition - Club-"&amp;VLOOKUP(A23,'Chart of Accounts'!$B$5:$C$50,2,FALSE),"")</f>
        <v>Recognition - Club-Educational Materials</v>
      </c>
      <c r="C23" s="181"/>
      <c r="D23" s="181"/>
      <c r="E23" s="181"/>
      <c r="F23" s="181"/>
      <c r="G23" s="181"/>
      <c r="H23" s="181"/>
      <c r="I23" s="181"/>
      <c r="J23" s="181"/>
      <c r="K23" s="181"/>
      <c r="L23" s="138"/>
      <c r="M23" s="138"/>
      <c r="N23" s="138"/>
      <c r="O23" s="4">
        <f t="shared" ref="O23:O32" si="16">SUM(C23:N23)</f>
        <v>0</v>
      </c>
      <c r="T23" s="60" t="s">
        <v>33</v>
      </c>
      <c r="U23" s="60">
        <v>7004</v>
      </c>
      <c r="AA23" s="7" t="s">
        <v>190</v>
      </c>
      <c r="AB23" s="7" t="str">
        <f t="shared" ref="AB23:AB32" si="17">IF(A23="","",A23&amp;"-000000")</f>
        <v>7006-000000</v>
      </c>
      <c r="AC23" s="7">
        <v>571</v>
      </c>
      <c r="AD23" s="7" t="str">
        <f t="shared" ref="AD23:AD32" si="18">IF(LEN($O$1)=3,$O$1,IF(LEN($O$1)=2,0&amp;$O$1,IF(LEN($O$1)=1,0&amp;0&amp;$O$1,"ERROR")))</f>
        <v>035</v>
      </c>
      <c r="AE23" s="7"/>
      <c r="AF23" s="7"/>
      <c r="AG23" s="7">
        <v>110</v>
      </c>
      <c r="AH23" s="7" t="str">
        <f>Summary!$B$2</f>
        <v>USD</v>
      </c>
      <c r="AI23" s="7">
        <f t="shared" ref="AI23:AI32" si="19">IF(C23="",0,C23)</f>
        <v>0</v>
      </c>
      <c r="AJ23" s="7">
        <f t="shared" ref="AJ23:AJ32" si="20">IF(D23="",0,D23)</f>
        <v>0</v>
      </c>
      <c r="AK23" s="7">
        <f t="shared" ref="AK23:AK32" si="21">IF(E23="",0,E23)</f>
        <v>0</v>
      </c>
      <c r="AL23" s="7">
        <f t="shared" ref="AL23:AL32" si="22">IF(F23="",0,F23)</f>
        <v>0</v>
      </c>
      <c r="AM23" s="7">
        <f t="shared" ref="AM23:AM32" si="23">IF(G23="",0,G23)</f>
        <v>0</v>
      </c>
      <c r="AN23" s="7">
        <f t="shared" ref="AN23:AN32" si="24">IF(H23="",0,H23)</f>
        <v>0</v>
      </c>
      <c r="AO23" s="7">
        <f t="shared" ref="AO23:AO32" si="25">IF(I23="",0,I23)</f>
        <v>0</v>
      </c>
      <c r="AP23" s="7">
        <f t="shared" ref="AP23:AP32" si="26">IF(J23="",0,J23)</f>
        <v>0</v>
      </c>
      <c r="AQ23" s="7">
        <f t="shared" ref="AQ23:AQ32" si="27">IF(K23="",0,K23)</f>
        <v>0</v>
      </c>
      <c r="AR23" s="7">
        <f t="shared" ref="AR23:AR32" si="28">IF(L23="",0,L23)</f>
        <v>0</v>
      </c>
      <c r="AS23" s="7">
        <f t="shared" ref="AS23:AS32" si="29">IF(M23="",0,M23)</f>
        <v>0</v>
      </c>
      <c r="AT23" s="7">
        <f t="shared" ref="AT23:AT32" si="30">IF(N23="",0,N23)</f>
        <v>0</v>
      </c>
    </row>
    <row r="24" spans="1:46" ht="20.25" customHeight="1" x14ac:dyDescent="0.3">
      <c r="A24" s="11">
        <v>7008</v>
      </c>
      <c r="B24" s="71" t="str">
        <f>IF(ISTEXT("Recognition - Club-"&amp;VLOOKUP(A24,'Chart of Accounts'!$B$5:$C$50,2,FALSE)),"Recognition - Club-"&amp;VLOOKUP(A24,'Chart of Accounts'!$B$5:$C$50,2,FALSE),"")</f>
        <v>Recognition - Club-Promotional Materials</v>
      </c>
      <c r="C24" s="181"/>
      <c r="D24" s="181"/>
      <c r="E24" s="181"/>
      <c r="F24" s="181"/>
      <c r="G24" s="181"/>
      <c r="H24" s="181"/>
      <c r="I24" s="181"/>
      <c r="J24" s="181"/>
      <c r="K24" s="181"/>
      <c r="L24" s="138"/>
      <c r="M24" s="138"/>
      <c r="N24" s="138"/>
      <c r="O24" s="4">
        <f t="shared" si="16"/>
        <v>0</v>
      </c>
      <c r="T24" s="60" t="s">
        <v>35</v>
      </c>
      <c r="U24" s="60">
        <v>7006</v>
      </c>
      <c r="AA24" s="7" t="s">
        <v>190</v>
      </c>
      <c r="AB24" s="7" t="str">
        <f t="shared" si="17"/>
        <v>7008-000000</v>
      </c>
      <c r="AC24" s="7">
        <v>571</v>
      </c>
      <c r="AD24" s="7" t="str">
        <f t="shared" si="18"/>
        <v>035</v>
      </c>
      <c r="AE24" s="7"/>
      <c r="AF24" s="7"/>
      <c r="AG24" s="7">
        <v>110</v>
      </c>
      <c r="AH24" s="7" t="str">
        <f>Summary!$B$2</f>
        <v>USD</v>
      </c>
      <c r="AI24" s="7">
        <f t="shared" si="19"/>
        <v>0</v>
      </c>
      <c r="AJ24" s="7">
        <f t="shared" si="20"/>
        <v>0</v>
      </c>
      <c r="AK24" s="7">
        <f t="shared" si="21"/>
        <v>0</v>
      </c>
      <c r="AL24" s="7">
        <f t="shared" si="22"/>
        <v>0</v>
      </c>
      <c r="AM24" s="7">
        <f t="shared" si="23"/>
        <v>0</v>
      </c>
      <c r="AN24" s="7">
        <f t="shared" si="24"/>
        <v>0</v>
      </c>
      <c r="AO24" s="7">
        <f t="shared" si="25"/>
        <v>0</v>
      </c>
      <c r="AP24" s="7">
        <f t="shared" si="26"/>
        <v>0</v>
      </c>
      <c r="AQ24" s="7">
        <f t="shared" si="27"/>
        <v>0</v>
      </c>
      <c r="AR24" s="7">
        <f t="shared" si="28"/>
        <v>0</v>
      </c>
      <c r="AS24" s="7">
        <f t="shared" si="29"/>
        <v>0</v>
      </c>
      <c r="AT24" s="7">
        <f t="shared" si="30"/>
        <v>0</v>
      </c>
    </row>
    <row r="25" spans="1:46" ht="20.25" customHeight="1" x14ac:dyDescent="0.3">
      <c r="A25" s="11">
        <v>7010</v>
      </c>
      <c r="B25" s="71" t="str">
        <f>IF(ISTEXT("Recognition - Club-"&amp;VLOOKUP(A25,'Chart of Accounts'!$B$5:$C$50,2,FALSE)),"Recognition - Club-"&amp;VLOOKUP(A25,'Chart of Accounts'!$B$5:$C$50,2,FALSE),"")</f>
        <v>Recognition - Club-Awards Expense (Trophies, Plaques, Ribbons &amp; Certificates)</v>
      </c>
      <c r="C25" s="181"/>
      <c r="D25" s="181"/>
      <c r="E25" s="181"/>
      <c r="F25" s="181"/>
      <c r="G25" s="181"/>
      <c r="H25" s="181"/>
      <c r="I25" s="181"/>
      <c r="J25" s="181"/>
      <c r="K25" s="181"/>
      <c r="L25" s="138"/>
      <c r="M25" s="138"/>
      <c r="N25" s="138"/>
      <c r="O25" s="4">
        <f t="shared" si="16"/>
        <v>0</v>
      </c>
      <c r="T25" s="60" t="s">
        <v>37</v>
      </c>
      <c r="U25" s="60">
        <v>7008</v>
      </c>
      <c r="AA25" s="7" t="s">
        <v>190</v>
      </c>
      <c r="AB25" s="7" t="str">
        <f t="shared" si="17"/>
        <v>7010-000000</v>
      </c>
      <c r="AC25" s="7">
        <v>571</v>
      </c>
      <c r="AD25" s="7" t="str">
        <f t="shared" si="18"/>
        <v>035</v>
      </c>
      <c r="AE25" s="7"/>
      <c r="AF25" s="7"/>
      <c r="AG25" s="7">
        <v>110</v>
      </c>
      <c r="AH25" s="7" t="str">
        <f>Summary!$B$2</f>
        <v>USD</v>
      </c>
      <c r="AI25" s="7">
        <f t="shared" si="19"/>
        <v>0</v>
      </c>
      <c r="AJ25" s="7">
        <f t="shared" si="20"/>
        <v>0</v>
      </c>
      <c r="AK25" s="7">
        <f t="shared" si="21"/>
        <v>0</v>
      </c>
      <c r="AL25" s="7">
        <f t="shared" si="22"/>
        <v>0</v>
      </c>
      <c r="AM25" s="7">
        <f t="shared" si="23"/>
        <v>0</v>
      </c>
      <c r="AN25" s="7">
        <f t="shared" si="24"/>
        <v>0</v>
      </c>
      <c r="AO25" s="7">
        <f t="shared" si="25"/>
        <v>0</v>
      </c>
      <c r="AP25" s="7">
        <f t="shared" si="26"/>
        <v>0</v>
      </c>
      <c r="AQ25" s="7">
        <f t="shared" si="27"/>
        <v>0</v>
      </c>
      <c r="AR25" s="7">
        <f t="shared" si="28"/>
        <v>0</v>
      </c>
      <c r="AS25" s="7">
        <f t="shared" si="29"/>
        <v>0</v>
      </c>
      <c r="AT25" s="7">
        <f t="shared" si="30"/>
        <v>0</v>
      </c>
    </row>
    <row r="26" spans="1:46" ht="20.25" customHeight="1" x14ac:dyDescent="0.3">
      <c r="A26" s="11">
        <v>7012</v>
      </c>
      <c r="B26" s="71" t="str">
        <f>IF(ISTEXT("Recognition - Club-"&amp;VLOOKUP(A26,'Chart of Accounts'!$B$5:$C$50,2,FALSE)),"Recognition - Club-"&amp;VLOOKUP(A26,'Chart of Accounts'!$B$5:$C$50,2,FALSE),"")</f>
        <v>Recognition - Club-Supplies &amp; Stationery Expense</v>
      </c>
      <c r="C26" s="181"/>
      <c r="D26" s="181"/>
      <c r="E26" s="181"/>
      <c r="F26" s="181"/>
      <c r="G26" s="181"/>
      <c r="H26" s="181"/>
      <c r="I26" s="181"/>
      <c r="J26" s="181"/>
      <c r="K26" s="181"/>
      <c r="L26" s="138"/>
      <c r="M26" s="138"/>
      <c r="N26" s="138"/>
      <c r="O26" s="4">
        <f t="shared" si="16"/>
        <v>0</v>
      </c>
      <c r="T26" s="60" t="s">
        <v>39</v>
      </c>
      <c r="U26" s="60">
        <v>7010</v>
      </c>
      <c r="AA26" s="7" t="s">
        <v>190</v>
      </c>
      <c r="AB26" s="7" t="str">
        <f t="shared" si="17"/>
        <v>7012-000000</v>
      </c>
      <c r="AC26" s="7">
        <v>571</v>
      </c>
      <c r="AD26" s="7" t="str">
        <f t="shared" si="18"/>
        <v>035</v>
      </c>
      <c r="AE26" s="7"/>
      <c r="AF26" s="7"/>
      <c r="AG26" s="7">
        <v>110</v>
      </c>
      <c r="AH26" s="7" t="str">
        <f>Summary!$B$2</f>
        <v>USD</v>
      </c>
      <c r="AI26" s="7">
        <f t="shared" si="19"/>
        <v>0</v>
      </c>
      <c r="AJ26" s="7">
        <f t="shared" si="20"/>
        <v>0</v>
      </c>
      <c r="AK26" s="7">
        <f t="shared" si="21"/>
        <v>0</v>
      </c>
      <c r="AL26" s="7">
        <f t="shared" si="22"/>
        <v>0</v>
      </c>
      <c r="AM26" s="7">
        <f t="shared" si="23"/>
        <v>0</v>
      </c>
      <c r="AN26" s="7">
        <f t="shared" si="24"/>
        <v>0</v>
      </c>
      <c r="AO26" s="7">
        <f t="shared" si="25"/>
        <v>0</v>
      </c>
      <c r="AP26" s="7">
        <f t="shared" si="26"/>
        <v>0</v>
      </c>
      <c r="AQ26" s="7">
        <f t="shared" si="27"/>
        <v>0</v>
      </c>
      <c r="AR26" s="7">
        <f t="shared" si="28"/>
        <v>0</v>
      </c>
      <c r="AS26" s="7">
        <f t="shared" si="29"/>
        <v>0</v>
      </c>
      <c r="AT26" s="7">
        <f t="shared" si="30"/>
        <v>0</v>
      </c>
    </row>
    <row r="27" spans="1:46" ht="20.25" customHeight="1" x14ac:dyDescent="0.3">
      <c r="A27" s="11">
        <v>7036</v>
      </c>
      <c r="B27" s="71" t="str">
        <f>IF(ISTEXT("Recognition - Club-"&amp;VLOOKUP(A27,'Chart of Accounts'!$B$5:$C$50,2,FALSE)),"Recognition - Club-"&amp;VLOOKUP(A27,'Chart of Accounts'!$B$5:$C$50,2,FALSE),"")</f>
        <v>Recognition - Club-Advertising Expense</v>
      </c>
      <c r="C27" s="181"/>
      <c r="D27" s="181"/>
      <c r="E27" s="181"/>
      <c r="F27" s="181"/>
      <c r="G27" s="181"/>
      <c r="H27" s="181"/>
      <c r="I27" s="181"/>
      <c r="J27" s="181"/>
      <c r="K27" s="181"/>
      <c r="L27" s="138"/>
      <c r="M27" s="138"/>
      <c r="N27" s="138"/>
      <c r="O27" s="4">
        <f t="shared" si="16"/>
        <v>0</v>
      </c>
      <c r="T27" s="60" t="s">
        <v>41</v>
      </c>
      <c r="U27" s="60">
        <v>7012</v>
      </c>
      <c r="AA27" s="7" t="s">
        <v>190</v>
      </c>
      <c r="AB27" s="7" t="str">
        <f t="shared" si="17"/>
        <v>7036-000000</v>
      </c>
      <c r="AC27" s="7">
        <v>571</v>
      </c>
      <c r="AD27" s="7" t="str">
        <f t="shared" si="18"/>
        <v>035</v>
      </c>
      <c r="AE27" s="7"/>
      <c r="AF27" s="7"/>
      <c r="AG27" s="7">
        <v>110</v>
      </c>
      <c r="AH27" s="7" t="str">
        <f>Summary!$B$2</f>
        <v>USD</v>
      </c>
      <c r="AI27" s="7">
        <f t="shared" si="19"/>
        <v>0</v>
      </c>
      <c r="AJ27" s="7">
        <f t="shared" si="20"/>
        <v>0</v>
      </c>
      <c r="AK27" s="7">
        <f t="shared" si="21"/>
        <v>0</v>
      </c>
      <c r="AL27" s="7">
        <f t="shared" si="22"/>
        <v>0</v>
      </c>
      <c r="AM27" s="7">
        <f t="shared" si="23"/>
        <v>0</v>
      </c>
      <c r="AN27" s="7">
        <f t="shared" si="24"/>
        <v>0</v>
      </c>
      <c r="AO27" s="7">
        <f t="shared" si="25"/>
        <v>0</v>
      </c>
      <c r="AP27" s="7">
        <f t="shared" si="26"/>
        <v>0</v>
      </c>
      <c r="AQ27" s="7">
        <f t="shared" si="27"/>
        <v>0</v>
      </c>
      <c r="AR27" s="7">
        <f t="shared" si="28"/>
        <v>0</v>
      </c>
      <c r="AS27" s="7">
        <f t="shared" si="29"/>
        <v>0</v>
      </c>
      <c r="AT27" s="7">
        <f t="shared" si="30"/>
        <v>0</v>
      </c>
    </row>
    <row r="28" spans="1:46" ht="20.25" customHeight="1" x14ac:dyDescent="0.3">
      <c r="A28" s="11">
        <v>7044</v>
      </c>
      <c r="B28" s="71" t="str">
        <f>IF(ISTEXT("Recognition - Club-"&amp;VLOOKUP(A28,'Chart of Accounts'!$B$5:$C$50,2,FALSE)),"Recognition - Club-"&amp;VLOOKUP(A28,'Chart of Accounts'!$B$5:$C$50,2,FALSE),"")</f>
        <v>Recognition - Club-Postage &amp; Shipping Expense</v>
      </c>
      <c r="C28" s="181"/>
      <c r="D28" s="181"/>
      <c r="E28" s="181"/>
      <c r="F28" s="181"/>
      <c r="G28" s="181"/>
      <c r="H28" s="181"/>
      <c r="I28" s="181"/>
      <c r="J28" s="181"/>
      <c r="K28" s="181"/>
      <c r="L28" s="138"/>
      <c r="M28" s="138"/>
      <c r="N28" s="138"/>
      <c r="O28" s="4">
        <f t="shared" si="16"/>
        <v>0</v>
      </c>
      <c r="T28" s="60" t="s">
        <v>43</v>
      </c>
      <c r="U28" s="60">
        <v>7014</v>
      </c>
      <c r="AA28" s="7" t="s">
        <v>190</v>
      </c>
      <c r="AB28" s="7" t="str">
        <f t="shared" si="17"/>
        <v>7044-000000</v>
      </c>
      <c r="AC28" s="7">
        <v>571</v>
      </c>
      <c r="AD28" s="7" t="str">
        <f t="shared" si="18"/>
        <v>035</v>
      </c>
      <c r="AE28" s="7"/>
      <c r="AF28" s="7"/>
      <c r="AG28" s="7">
        <v>110</v>
      </c>
      <c r="AH28" s="7" t="str">
        <f>Summary!$B$2</f>
        <v>USD</v>
      </c>
      <c r="AI28" s="7">
        <f t="shared" si="19"/>
        <v>0</v>
      </c>
      <c r="AJ28" s="7">
        <f t="shared" si="20"/>
        <v>0</v>
      </c>
      <c r="AK28" s="7">
        <f t="shared" si="21"/>
        <v>0</v>
      </c>
      <c r="AL28" s="7">
        <f t="shared" si="22"/>
        <v>0</v>
      </c>
      <c r="AM28" s="7">
        <f t="shared" si="23"/>
        <v>0</v>
      </c>
      <c r="AN28" s="7">
        <f t="shared" si="24"/>
        <v>0</v>
      </c>
      <c r="AO28" s="7">
        <f t="shared" si="25"/>
        <v>0</v>
      </c>
      <c r="AP28" s="7">
        <f t="shared" si="26"/>
        <v>0</v>
      </c>
      <c r="AQ28" s="7">
        <f t="shared" si="27"/>
        <v>0</v>
      </c>
      <c r="AR28" s="7">
        <f t="shared" si="28"/>
        <v>0</v>
      </c>
      <c r="AS28" s="7">
        <f t="shared" si="29"/>
        <v>0</v>
      </c>
      <c r="AT28" s="7">
        <f t="shared" si="30"/>
        <v>0</v>
      </c>
    </row>
    <row r="29" spans="1:46" ht="20.25" customHeight="1" x14ac:dyDescent="0.3">
      <c r="A29" s="11">
        <v>7082</v>
      </c>
      <c r="B29" s="71" t="str">
        <f>IF(ISTEXT("Recognition - Club-"&amp;VLOOKUP(A29,'Chart of Accounts'!$B$5:$C$50,2,FALSE)),"Recognition - Club-"&amp;VLOOKUP(A29,'Chart of Accounts'!$B$5:$C$50,2,FALSE),"")</f>
        <v>Recognition - Club-Incentives</v>
      </c>
      <c r="C29" s="181"/>
      <c r="D29" s="181">
        <v>50</v>
      </c>
      <c r="E29" s="181"/>
      <c r="F29" s="181">
        <f>30*20</f>
        <v>600</v>
      </c>
      <c r="G29" s="181"/>
      <c r="H29" s="181">
        <v>900</v>
      </c>
      <c r="I29" s="181">
        <v>300</v>
      </c>
      <c r="J29" s="181"/>
      <c r="K29" s="181"/>
      <c r="L29" s="138"/>
      <c r="M29" s="138"/>
      <c r="N29" s="138"/>
      <c r="O29" s="4">
        <f t="shared" si="16"/>
        <v>1850</v>
      </c>
      <c r="T29" s="60" t="s">
        <v>45</v>
      </c>
      <c r="U29" s="60">
        <v>7016</v>
      </c>
      <c r="AA29" s="7" t="s">
        <v>190</v>
      </c>
      <c r="AB29" s="7" t="str">
        <f t="shared" si="17"/>
        <v>7082-000000</v>
      </c>
      <c r="AC29" s="7">
        <v>571</v>
      </c>
      <c r="AD29" s="7" t="str">
        <f t="shared" si="18"/>
        <v>035</v>
      </c>
      <c r="AE29" s="7"/>
      <c r="AF29" s="7"/>
      <c r="AG29" s="7">
        <v>110</v>
      </c>
      <c r="AH29" s="7" t="str">
        <f>Summary!$B$2</f>
        <v>USD</v>
      </c>
      <c r="AI29" s="7">
        <f t="shared" si="19"/>
        <v>0</v>
      </c>
      <c r="AJ29" s="7">
        <f t="shared" si="20"/>
        <v>50</v>
      </c>
      <c r="AK29" s="7">
        <f t="shared" si="21"/>
        <v>0</v>
      </c>
      <c r="AL29" s="7">
        <f t="shared" si="22"/>
        <v>600</v>
      </c>
      <c r="AM29" s="7">
        <f t="shared" si="23"/>
        <v>0</v>
      </c>
      <c r="AN29" s="7">
        <f t="shared" si="24"/>
        <v>900</v>
      </c>
      <c r="AO29" s="7">
        <f t="shared" si="25"/>
        <v>300</v>
      </c>
      <c r="AP29" s="7">
        <f t="shared" si="26"/>
        <v>0</v>
      </c>
      <c r="AQ29" s="7">
        <f t="shared" si="27"/>
        <v>0</v>
      </c>
      <c r="AR29" s="7">
        <f t="shared" si="28"/>
        <v>0</v>
      </c>
      <c r="AS29" s="7">
        <f t="shared" si="29"/>
        <v>0</v>
      </c>
      <c r="AT29" s="7">
        <f t="shared" si="30"/>
        <v>0</v>
      </c>
    </row>
    <row r="30" spans="1:46" ht="20.25" customHeight="1" x14ac:dyDescent="0.3">
      <c r="A30" s="21"/>
      <c r="B30" s="71" t="str">
        <f>IF(ISTEXT("Recognition - Club-"&amp;VLOOKUP(A30,'Chart of Accounts'!$B$5:$C$50,2,FALSE)),"Recognition - Club-"&amp;VLOOKUP(A30,'Chart of Accounts'!$B$5:$C$50,2,FALSE),"")</f>
        <v/>
      </c>
      <c r="C30" s="181"/>
      <c r="D30" s="181"/>
      <c r="E30" s="181"/>
      <c r="F30" s="181"/>
      <c r="G30" s="181"/>
      <c r="H30" s="181"/>
      <c r="I30" s="181"/>
      <c r="J30" s="181"/>
      <c r="K30" s="181"/>
      <c r="L30" s="138"/>
      <c r="M30" s="138"/>
      <c r="N30" s="138"/>
      <c r="O30" s="4">
        <f t="shared" si="16"/>
        <v>0</v>
      </c>
      <c r="T30" s="60" t="s">
        <v>47</v>
      </c>
      <c r="U30" s="60">
        <v>7018</v>
      </c>
      <c r="AA30" s="7" t="s">
        <v>190</v>
      </c>
      <c r="AB30" s="7" t="str">
        <f t="shared" si="17"/>
        <v/>
      </c>
      <c r="AC30" s="7">
        <v>571</v>
      </c>
      <c r="AD30" s="7" t="str">
        <f t="shared" si="18"/>
        <v>035</v>
      </c>
      <c r="AE30" s="7"/>
      <c r="AF30" s="7"/>
      <c r="AG30" s="7">
        <v>110</v>
      </c>
      <c r="AH30" s="7" t="str">
        <f>Summary!$B$2</f>
        <v>USD</v>
      </c>
      <c r="AI30" s="7">
        <f t="shared" si="19"/>
        <v>0</v>
      </c>
      <c r="AJ30" s="7">
        <f t="shared" si="20"/>
        <v>0</v>
      </c>
      <c r="AK30" s="7">
        <f t="shared" si="21"/>
        <v>0</v>
      </c>
      <c r="AL30" s="7">
        <f t="shared" si="22"/>
        <v>0</v>
      </c>
      <c r="AM30" s="7">
        <f t="shared" si="23"/>
        <v>0</v>
      </c>
      <c r="AN30" s="7">
        <f t="shared" si="24"/>
        <v>0</v>
      </c>
      <c r="AO30" s="7">
        <f t="shared" si="25"/>
        <v>0</v>
      </c>
      <c r="AP30" s="7">
        <f t="shared" si="26"/>
        <v>0</v>
      </c>
      <c r="AQ30" s="7">
        <f t="shared" si="27"/>
        <v>0</v>
      </c>
      <c r="AR30" s="7">
        <f t="shared" si="28"/>
        <v>0</v>
      </c>
      <c r="AS30" s="7">
        <f t="shared" si="29"/>
        <v>0</v>
      </c>
      <c r="AT30" s="7">
        <f t="shared" si="30"/>
        <v>0</v>
      </c>
    </row>
    <row r="31" spans="1:46" ht="20.25" customHeight="1" x14ac:dyDescent="0.3">
      <c r="A31" s="21"/>
      <c r="B31" s="71" t="str">
        <f>IF(ISTEXT("Recognition - Club-"&amp;VLOOKUP(A31,'Chart of Accounts'!$B$5:$C$50,2,FALSE)),"Recognition - Club-"&amp;VLOOKUP(A31,'Chart of Accounts'!$B$5:$C$50,2,FALSE),"")</f>
        <v/>
      </c>
      <c r="C31" s="138"/>
      <c r="D31" s="138"/>
      <c r="E31" s="138"/>
      <c r="F31" s="138"/>
      <c r="G31" s="138"/>
      <c r="H31" s="138"/>
      <c r="I31" s="138"/>
      <c r="J31" s="138"/>
      <c r="K31" s="138"/>
      <c r="L31" s="138"/>
      <c r="M31" s="138"/>
      <c r="N31" s="138"/>
      <c r="O31" s="4">
        <f t="shared" si="16"/>
        <v>0</v>
      </c>
      <c r="T31" s="60" t="s">
        <v>49</v>
      </c>
      <c r="U31" s="60">
        <v>7020</v>
      </c>
      <c r="AA31" s="7" t="s">
        <v>190</v>
      </c>
      <c r="AB31" s="7" t="str">
        <f t="shared" si="17"/>
        <v/>
      </c>
      <c r="AC31" s="7">
        <v>571</v>
      </c>
      <c r="AD31" s="7" t="str">
        <f t="shared" si="18"/>
        <v>035</v>
      </c>
      <c r="AE31" s="7"/>
      <c r="AF31" s="7"/>
      <c r="AG31" s="7">
        <v>110</v>
      </c>
      <c r="AH31" s="7" t="str">
        <f>Summary!$B$2</f>
        <v>USD</v>
      </c>
      <c r="AI31" s="7">
        <f t="shared" si="19"/>
        <v>0</v>
      </c>
      <c r="AJ31" s="7">
        <f t="shared" si="20"/>
        <v>0</v>
      </c>
      <c r="AK31" s="7">
        <f t="shared" si="21"/>
        <v>0</v>
      </c>
      <c r="AL31" s="7">
        <f t="shared" si="22"/>
        <v>0</v>
      </c>
      <c r="AM31" s="7">
        <f t="shared" si="23"/>
        <v>0</v>
      </c>
      <c r="AN31" s="7">
        <f t="shared" si="24"/>
        <v>0</v>
      </c>
      <c r="AO31" s="7">
        <f t="shared" si="25"/>
        <v>0</v>
      </c>
      <c r="AP31" s="7">
        <f t="shared" si="26"/>
        <v>0</v>
      </c>
      <c r="AQ31" s="7">
        <f t="shared" si="27"/>
        <v>0</v>
      </c>
      <c r="AR31" s="7">
        <f t="shared" si="28"/>
        <v>0</v>
      </c>
      <c r="AS31" s="7">
        <f t="shared" si="29"/>
        <v>0</v>
      </c>
      <c r="AT31" s="7">
        <f t="shared" si="30"/>
        <v>0</v>
      </c>
    </row>
    <row r="32" spans="1:46" ht="20.25" customHeight="1" x14ac:dyDescent="0.3">
      <c r="A32" s="21"/>
      <c r="B32" s="71" t="str">
        <f>IF(ISTEXT("Recognition - Club-"&amp;VLOOKUP(A32,'Chart of Accounts'!$B$5:$C$50,2,FALSE)),"Recognition - Club-"&amp;VLOOKUP(A32,'Chart of Accounts'!$B$5:$C$50,2,FALSE),"")</f>
        <v/>
      </c>
      <c r="C32" s="138"/>
      <c r="D32" s="138"/>
      <c r="E32" s="138"/>
      <c r="F32" s="138"/>
      <c r="G32" s="138"/>
      <c r="H32" s="138"/>
      <c r="I32" s="138"/>
      <c r="J32" s="138"/>
      <c r="K32" s="138"/>
      <c r="L32" s="138"/>
      <c r="M32" s="138"/>
      <c r="N32" s="138"/>
      <c r="O32" s="4">
        <f t="shared" si="16"/>
        <v>0</v>
      </c>
      <c r="T32" s="60" t="s">
        <v>51</v>
      </c>
      <c r="U32" s="60">
        <v>7022</v>
      </c>
      <c r="AA32" s="7" t="s">
        <v>190</v>
      </c>
      <c r="AB32" s="7" t="str">
        <f t="shared" si="17"/>
        <v/>
      </c>
      <c r="AC32" s="7">
        <v>571</v>
      </c>
      <c r="AD32" s="7" t="str">
        <f t="shared" si="18"/>
        <v>035</v>
      </c>
      <c r="AE32" s="7"/>
      <c r="AF32" s="7"/>
      <c r="AG32" s="7">
        <v>110</v>
      </c>
      <c r="AH32" s="7" t="str">
        <f>Summary!$B$2</f>
        <v>USD</v>
      </c>
      <c r="AI32" s="7">
        <f t="shared" si="19"/>
        <v>0</v>
      </c>
      <c r="AJ32" s="7">
        <f t="shared" si="20"/>
        <v>0</v>
      </c>
      <c r="AK32" s="7">
        <f t="shared" si="21"/>
        <v>0</v>
      </c>
      <c r="AL32" s="7">
        <f t="shared" si="22"/>
        <v>0</v>
      </c>
      <c r="AM32" s="7">
        <f t="shared" si="23"/>
        <v>0</v>
      </c>
      <c r="AN32" s="7">
        <f t="shared" si="24"/>
        <v>0</v>
      </c>
      <c r="AO32" s="7">
        <f t="shared" si="25"/>
        <v>0</v>
      </c>
      <c r="AP32" s="7">
        <f t="shared" si="26"/>
        <v>0</v>
      </c>
      <c r="AQ32" s="7">
        <f t="shared" si="27"/>
        <v>0</v>
      </c>
      <c r="AR32" s="7">
        <f t="shared" si="28"/>
        <v>0</v>
      </c>
      <c r="AS32" s="7">
        <f t="shared" si="29"/>
        <v>0</v>
      </c>
      <c r="AT32" s="7">
        <f t="shared" si="30"/>
        <v>0</v>
      </c>
    </row>
    <row r="33" spans="1:46" s="7" customFormat="1" ht="20.25" customHeight="1" x14ac:dyDescent="0.3">
      <c r="A33" s="70" t="s">
        <v>352</v>
      </c>
      <c r="B33" s="72"/>
      <c r="C33" s="73">
        <f>SUM(C23:C32)</f>
        <v>0</v>
      </c>
      <c r="D33" s="73">
        <f t="shared" ref="D33:O33" si="31">SUM(D23:D32)</f>
        <v>50</v>
      </c>
      <c r="E33" s="73">
        <f t="shared" si="31"/>
        <v>0</v>
      </c>
      <c r="F33" s="73">
        <f t="shared" si="31"/>
        <v>600</v>
      </c>
      <c r="G33" s="73">
        <f t="shared" si="31"/>
        <v>0</v>
      </c>
      <c r="H33" s="73">
        <f t="shared" si="31"/>
        <v>900</v>
      </c>
      <c r="I33" s="73">
        <f t="shared" si="31"/>
        <v>300</v>
      </c>
      <c r="J33" s="73">
        <f t="shared" si="31"/>
        <v>0</v>
      </c>
      <c r="K33" s="73">
        <f t="shared" si="31"/>
        <v>0</v>
      </c>
      <c r="L33" s="73">
        <f t="shared" si="31"/>
        <v>0</v>
      </c>
      <c r="M33" s="73">
        <f t="shared" si="31"/>
        <v>0</v>
      </c>
      <c r="N33" s="73">
        <f t="shared" si="31"/>
        <v>0</v>
      </c>
      <c r="O33" s="73">
        <f t="shared" si="31"/>
        <v>1850</v>
      </c>
      <c r="T33" s="60" t="s">
        <v>53</v>
      </c>
      <c r="U33" s="60">
        <v>7024</v>
      </c>
    </row>
    <row r="34" spans="1:46" ht="20.25" x14ac:dyDescent="0.3">
      <c r="A34" s="67"/>
      <c r="B34" s="68"/>
      <c r="C34" s="65"/>
      <c r="D34" s="4"/>
      <c r="E34" s="4"/>
      <c r="F34" s="4"/>
      <c r="G34" s="4"/>
      <c r="H34" s="4"/>
      <c r="I34" s="4"/>
      <c r="J34" s="4"/>
      <c r="K34" s="4"/>
      <c r="L34" s="4"/>
      <c r="M34" s="4"/>
      <c r="N34" s="4"/>
      <c r="O34" s="4"/>
    </row>
    <row r="35" spans="1:46" ht="20.25" x14ac:dyDescent="0.3">
      <c r="A35" s="70" t="s">
        <v>303</v>
      </c>
      <c r="B35" s="72"/>
      <c r="C35" s="4"/>
      <c r="D35" s="4"/>
      <c r="E35" s="4"/>
      <c r="F35" s="4"/>
      <c r="G35" s="4"/>
      <c r="H35" s="4"/>
      <c r="I35" s="4"/>
      <c r="J35" s="4"/>
      <c r="K35" s="4"/>
      <c r="L35" s="4"/>
      <c r="M35" s="4"/>
      <c r="N35" s="4"/>
      <c r="O35" s="4"/>
      <c r="T35" s="128" t="s">
        <v>258</v>
      </c>
    </row>
    <row r="36" spans="1:46" ht="20.25" customHeight="1" x14ac:dyDescent="0.3">
      <c r="A36" s="11">
        <v>7006</v>
      </c>
      <c r="B36" s="71" t="str">
        <f>IF(ISTEXT("Recognition - Area-"&amp;VLOOKUP(A36,'Chart of Accounts'!$B$5:$C$50,2,FALSE)),"Recognition - Area-"&amp;VLOOKUP(A36,'Chart of Accounts'!$B$5:$C$50,2,FALSE),"")</f>
        <v>Recognition - Area-Educational Materials</v>
      </c>
      <c r="C36" s="138"/>
      <c r="D36" s="138"/>
      <c r="E36" s="138"/>
      <c r="F36" s="138"/>
      <c r="G36" s="138"/>
      <c r="H36" s="138"/>
      <c r="I36" s="138"/>
      <c r="J36" s="138"/>
      <c r="K36" s="138"/>
      <c r="L36" s="138"/>
      <c r="M36" s="138"/>
      <c r="N36" s="138"/>
      <c r="O36" s="4">
        <f t="shared" ref="O36:O45" si="32">SUM(C36:N36)</f>
        <v>0</v>
      </c>
      <c r="T36" s="60" t="s">
        <v>33</v>
      </c>
      <c r="U36" s="60">
        <v>7004</v>
      </c>
      <c r="AA36" s="7" t="s">
        <v>190</v>
      </c>
      <c r="AB36" s="7" t="str">
        <f t="shared" ref="AB36:AB45" si="33">IF(A36="","",A36&amp;"-000000")</f>
        <v>7006-000000</v>
      </c>
      <c r="AC36" s="7">
        <v>572</v>
      </c>
      <c r="AD36" s="7" t="str">
        <f t="shared" ref="AD36:AD45" si="34">IF(LEN($O$1)=3,$O$1,IF(LEN($O$1)=2,0&amp;$O$1,IF(LEN($O$1)=1,0&amp;0&amp;$O$1,"ERROR")))</f>
        <v>035</v>
      </c>
      <c r="AE36" s="7"/>
      <c r="AF36" s="7"/>
      <c r="AG36" s="7">
        <v>110</v>
      </c>
      <c r="AH36" s="7" t="str">
        <f>Summary!$B$2</f>
        <v>USD</v>
      </c>
      <c r="AI36" s="7">
        <f t="shared" ref="AI36:AI45" si="35">IF(C36="",0,C36)</f>
        <v>0</v>
      </c>
      <c r="AJ36" s="7">
        <f t="shared" ref="AJ36:AJ45" si="36">IF(D36="",0,D36)</f>
        <v>0</v>
      </c>
      <c r="AK36" s="7">
        <f t="shared" ref="AK36:AK45" si="37">IF(E36="",0,E36)</f>
        <v>0</v>
      </c>
      <c r="AL36" s="7">
        <f t="shared" ref="AL36:AL45" si="38">IF(F36="",0,F36)</f>
        <v>0</v>
      </c>
      <c r="AM36" s="7">
        <f t="shared" ref="AM36:AM45" si="39">IF(G36="",0,G36)</f>
        <v>0</v>
      </c>
      <c r="AN36" s="7">
        <f t="shared" ref="AN36:AN45" si="40">IF(H36="",0,H36)</f>
        <v>0</v>
      </c>
      <c r="AO36" s="7">
        <f t="shared" ref="AO36:AO45" si="41">IF(I36="",0,I36)</f>
        <v>0</v>
      </c>
      <c r="AP36" s="7">
        <f t="shared" ref="AP36:AP45" si="42">IF(J36="",0,J36)</f>
        <v>0</v>
      </c>
      <c r="AQ36" s="7">
        <f t="shared" ref="AQ36:AQ45" si="43">IF(K36="",0,K36)</f>
        <v>0</v>
      </c>
      <c r="AR36" s="7">
        <f t="shared" ref="AR36:AR45" si="44">IF(L36="",0,L36)</f>
        <v>0</v>
      </c>
      <c r="AS36" s="7">
        <f t="shared" ref="AS36:AS45" si="45">IF(M36="",0,M36)</f>
        <v>0</v>
      </c>
      <c r="AT36" s="7">
        <f t="shared" ref="AT36:AT45" si="46">IF(N36="",0,N36)</f>
        <v>0</v>
      </c>
    </row>
    <row r="37" spans="1:46" ht="20.25" customHeight="1" x14ac:dyDescent="0.3">
      <c r="A37" s="11">
        <v>7008</v>
      </c>
      <c r="B37" s="71" t="str">
        <f>IF(ISTEXT("Recognition - Area-"&amp;VLOOKUP(A37,'Chart of Accounts'!$B$5:$C$50,2,FALSE)),"Recognition - Area-"&amp;VLOOKUP(A37,'Chart of Accounts'!$B$5:$C$50,2,FALSE),"")</f>
        <v>Recognition - Area-Promotional Materials</v>
      </c>
      <c r="C37" s="138"/>
      <c r="D37" s="138"/>
      <c r="E37" s="138"/>
      <c r="F37" s="138"/>
      <c r="G37" s="138"/>
      <c r="H37" s="138"/>
      <c r="I37" s="138"/>
      <c r="J37" s="138"/>
      <c r="K37" s="138"/>
      <c r="L37" s="138"/>
      <c r="M37" s="138"/>
      <c r="N37" s="138"/>
      <c r="O37" s="4">
        <f t="shared" si="32"/>
        <v>0</v>
      </c>
      <c r="T37" s="60" t="s">
        <v>35</v>
      </c>
      <c r="U37" s="60">
        <v>7006</v>
      </c>
      <c r="AA37" s="7" t="s">
        <v>190</v>
      </c>
      <c r="AB37" s="7" t="str">
        <f t="shared" si="33"/>
        <v>7008-000000</v>
      </c>
      <c r="AC37" s="7">
        <v>572</v>
      </c>
      <c r="AD37" s="7" t="str">
        <f t="shared" si="34"/>
        <v>035</v>
      </c>
      <c r="AE37" s="7"/>
      <c r="AF37" s="7"/>
      <c r="AG37" s="7">
        <v>110</v>
      </c>
      <c r="AH37" s="7" t="str">
        <f>Summary!$B$2</f>
        <v>USD</v>
      </c>
      <c r="AI37" s="7">
        <f t="shared" si="35"/>
        <v>0</v>
      </c>
      <c r="AJ37" s="7">
        <f t="shared" si="36"/>
        <v>0</v>
      </c>
      <c r="AK37" s="7">
        <f t="shared" si="37"/>
        <v>0</v>
      </c>
      <c r="AL37" s="7">
        <f t="shared" si="38"/>
        <v>0</v>
      </c>
      <c r="AM37" s="7">
        <f t="shared" si="39"/>
        <v>0</v>
      </c>
      <c r="AN37" s="7">
        <f t="shared" si="40"/>
        <v>0</v>
      </c>
      <c r="AO37" s="7">
        <f t="shared" si="41"/>
        <v>0</v>
      </c>
      <c r="AP37" s="7">
        <f t="shared" si="42"/>
        <v>0</v>
      </c>
      <c r="AQ37" s="7">
        <f t="shared" si="43"/>
        <v>0</v>
      </c>
      <c r="AR37" s="7">
        <f t="shared" si="44"/>
        <v>0</v>
      </c>
      <c r="AS37" s="7">
        <f t="shared" si="45"/>
        <v>0</v>
      </c>
      <c r="AT37" s="7">
        <f t="shared" si="46"/>
        <v>0</v>
      </c>
    </row>
    <row r="38" spans="1:46" ht="20.25" customHeight="1" x14ac:dyDescent="0.3">
      <c r="A38" s="11">
        <v>7010</v>
      </c>
      <c r="B38" s="71" t="str">
        <f>IF(ISTEXT("Recognition - Area-"&amp;VLOOKUP(A38,'Chart of Accounts'!$B$5:$C$50,2,FALSE)),"Recognition - Area-"&amp;VLOOKUP(A38,'Chart of Accounts'!$B$5:$C$50,2,FALSE),"")</f>
        <v>Recognition - Area-Awards Expense (Trophies, Plaques, Ribbons &amp; Certificates)</v>
      </c>
      <c r="C38" s="138"/>
      <c r="D38" s="138"/>
      <c r="E38" s="138"/>
      <c r="F38" s="138"/>
      <c r="G38" s="138"/>
      <c r="H38" s="138"/>
      <c r="I38" s="138"/>
      <c r="J38" s="138"/>
      <c r="K38" s="138"/>
      <c r="L38" s="138"/>
      <c r="M38" s="138"/>
      <c r="N38" s="138"/>
      <c r="O38" s="4">
        <f t="shared" si="32"/>
        <v>0</v>
      </c>
      <c r="T38" s="60" t="s">
        <v>37</v>
      </c>
      <c r="U38" s="60">
        <v>7008</v>
      </c>
      <c r="AA38" s="7" t="s">
        <v>190</v>
      </c>
      <c r="AB38" s="7" t="str">
        <f t="shared" si="33"/>
        <v>7010-000000</v>
      </c>
      <c r="AC38" s="7">
        <v>572</v>
      </c>
      <c r="AD38" s="7" t="str">
        <f t="shared" si="34"/>
        <v>035</v>
      </c>
      <c r="AE38" s="7"/>
      <c r="AF38" s="7"/>
      <c r="AG38" s="7">
        <v>110</v>
      </c>
      <c r="AH38" s="7" t="str">
        <f>Summary!$B$2</f>
        <v>USD</v>
      </c>
      <c r="AI38" s="7">
        <f t="shared" si="35"/>
        <v>0</v>
      </c>
      <c r="AJ38" s="7">
        <f t="shared" si="36"/>
        <v>0</v>
      </c>
      <c r="AK38" s="7">
        <f t="shared" si="37"/>
        <v>0</v>
      </c>
      <c r="AL38" s="7">
        <f t="shared" si="38"/>
        <v>0</v>
      </c>
      <c r="AM38" s="7">
        <f t="shared" si="39"/>
        <v>0</v>
      </c>
      <c r="AN38" s="7">
        <f t="shared" si="40"/>
        <v>0</v>
      </c>
      <c r="AO38" s="7">
        <f t="shared" si="41"/>
        <v>0</v>
      </c>
      <c r="AP38" s="7">
        <f t="shared" si="42"/>
        <v>0</v>
      </c>
      <c r="AQ38" s="7">
        <f t="shared" si="43"/>
        <v>0</v>
      </c>
      <c r="AR38" s="7">
        <f t="shared" si="44"/>
        <v>0</v>
      </c>
      <c r="AS38" s="7">
        <f t="shared" si="45"/>
        <v>0</v>
      </c>
      <c r="AT38" s="7">
        <f t="shared" si="46"/>
        <v>0</v>
      </c>
    </row>
    <row r="39" spans="1:46" ht="20.25" customHeight="1" x14ac:dyDescent="0.3">
      <c r="A39" s="11">
        <v>7012</v>
      </c>
      <c r="B39" s="71" t="str">
        <f>IF(ISTEXT("Recognition - Area-"&amp;VLOOKUP(A39,'Chart of Accounts'!$B$5:$C$50,2,FALSE)),"Recognition - Area-"&amp;VLOOKUP(A39,'Chart of Accounts'!$B$5:$C$50,2,FALSE),"")</f>
        <v>Recognition - Area-Supplies &amp; Stationery Expense</v>
      </c>
      <c r="C39" s="138"/>
      <c r="D39" s="138"/>
      <c r="E39" s="138"/>
      <c r="F39" s="138"/>
      <c r="G39" s="138"/>
      <c r="H39" s="138"/>
      <c r="I39" s="138"/>
      <c r="J39" s="138"/>
      <c r="K39" s="138"/>
      <c r="L39" s="138"/>
      <c r="M39" s="138"/>
      <c r="N39" s="138"/>
      <c r="O39" s="4">
        <f t="shared" si="32"/>
        <v>0</v>
      </c>
      <c r="T39" s="60" t="s">
        <v>39</v>
      </c>
      <c r="U39" s="60">
        <v>7010</v>
      </c>
      <c r="AA39" s="7" t="s">
        <v>190</v>
      </c>
      <c r="AB39" s="7" t="str">
        <f t="shared" si="33"/>
        <v>7012-000000</v>
      </c>
      <c r="AC39" s="7">
        <v>572</v>
      </c>
      <c r="AD39" s="7" t="str">
        <f t="shared" si="34"/>
        <v>035</v>
      </c>
      <c r="AE39" s="7"/>
      <c r="AF39" s="7"/>
      <c r="AG39" s="7">
        <v>110</v>
      </c>
      <c r="AH39" s="7" t="str">
        <f>Summary!$B$2</f>
        <v>USD</v>
      </c>
      <c r="AI39" s="7">
        <f t="shared" si="35"/>
        <v>0</v>
      </c>
      <c r="AJ39" s="7">
        <f t="shared" si="36"/>
        <v>0</v>
      </c>
      <c r="AK39" s="7">
        <f t="shared" si="37"/>
        <v>0</v>
      </c>
      <c r="AL39" s="7">
        <f t="shared" si="38"/>
        <v>0</v>
      </c>
      <c r="AM39" s="7">
        <f t="shared" si="39"/>
        <v>0</v>
      </c>
      <c r="AN39" s="7">
        <f t="shared" si="40"/>
        <v>0</v>
      </c>
      <c r="AO39" s="7">
        <f t="shared" si="41"/>
        <v>0</v>
      </c>
      <c r="AP39" s="7">
        <f t="shared" si="42"/>
        <v>0</v>
      </c>
      <c r="AQ39" s="7">
        <f t="shared" si="43"/>
        <v>0</v>
      </c>
      <c r="AR39" s="7">
        <f t="shared" si="44"/>
        <v>0</v>
      </c>
      <c r="AS39" s="7">
        <f t="shared" si="45"/>
        <v>0</v>
      </c>
      <c r="AT39" s="7">
        <f t="shared" si="46"/>
        <v>0</v>
      </c>
    </row>
    <row r="40" spans="1:46" ht="20.25" customHeight="1" x14ac:dyDescent="0.3">
      <c r="A40" s="11">
        <v>7036</v>
      </c>
      <c r="B40" s="71" t="str">
        <f>IF(ISTEXT("Recognition - Area-"&amp;VLOOKUP(A40,'Chart of Accounts'!$B$5:$C$50,2,FALSE)),"Recognition - Area-"&amp;VLOOKUP(A40,'Chart of Accounts'!$B$5:$C$50,2,FALSE),"")</f>
        <v>Recognition - Area-Advertising Expense</v>
      </c>
      <c r="C40" s="138"/>
      <c r="D40" s="138"/>
      <c r="E40" s="138"/>
      <c r="F40" s="138"/>
      <c r="G40" s="138"/>
      <c r="H40" s="138"/>
      <c r="I40" s="138"/>
      <c r="J40" s="138"/>
      <c r="K40" s="138"/>
      <c r="L40" s="138"/>
      <c r="M40" s="138"/>
      <c r="N40" s="138"/>
      <c r="O40" s="4">
        <f t="shared" si="32"/>
        <v>0</v>
      </c>
      <c r="T40" s="60" t="s">
        <v>41</v>
      </c>
      <c r="U40" s="60">
        <v>7012</v>
      </c>
      <c r="AA40" s="7" t="s">
        <v>190</v>
      </c>
      <c r="AB40" s="7" t="str">
        <f t="shared" si="33"/>
        <v>7036-000000</v>
      </c>
      <c r="AC40" s="7">
        <v>572</v>
      </c>
      <c r="AD40" s="7" t="str">
        <f t="shared" si="34"/>
        <v>035</v>
      </c>
      <c r="AE40" s="7"/>
      <c r="AF40" s="7"/>
      <c r="AG40" s="7">
        <v>110</v>
      </c>
      <c r="AH40" s="7" t="str">
        <f>Summary!$B$2</f>
        <v>USD</v>
      </c>
      <c r="AI40" s="7">
        <f t="shared" si="35"/>
        <v>0</v>
      </c>
      <c r="AJ40" s="7">
        <f t="shared" si="36"/>
        <v>0</v>
      </c>
      <c r="AK40" s="7">
        <f t="shared" si="37"/>
        <v>0</v>
      </c>
      <c r="AL40" s="7">
        <f t="shared" si="38"/>
        <v>0</v>
      </c>
      <c r="AM40" s="7">
        <f t="shared" si="39"/>
        <v>0</v>
      </c>
      <c r="AN40" s="7">
        <f t="shared" si="40"/>
        <v>0</v>
      </c>
      <c r="AO40" s="7">
        <f t="shared" si="41"/>
        <v>0</v>
      </c>
      <c r="AP40" s="7">
        <f t="shared" si="42"/>
        <v>0</v>
      </c>
      <c r="AQ40" s="7">
        <f t="shared" si="43"/>
        <v>0</v>
      </c>
      <c r="AR40" s="7">
        <f t="shared" si="44"/>
        <v>0</v>
      </c>
      <c r="AS40" s="7">
        <f t="shared" si="45"/>
        <v>0</v>
      </c>
      <c r="AT40" s="7">
        <f t="shared" si="46"/>
        <v>0</v>
      </c>
    </row>
    <row r="41" spans="1:46" ht="20.25" customHeight="1" x14ac:dyDescent="0.3">
      <c r="A41" s="11">
        <v>7044</v>
      </c>
      <c r="B41" s="71" t="str">
        <f>IF(ISTEXT("Recognition - Area-"&amp;VLOOKUP(A41,'Chart of Accounts'!$B$5:$C$50,2,FALSE)),"Recognition - Area-"&amp;VLOOKUP(A41,'Chart of Accounts'!$B$5:$C$50,2,FALSE),"")</f>
        <v>Recognition - Area-Postage &amp; Shipping Expense</v>
      </c>
      <c r="C41" s="138"/>
      <c r="D41" s="138"/>
      <c r="E41" s="138"/>
      <c r="F41" s="138"/>
      <c r="G41" s="138"/>
      <c r="H41" s="138"/>
      <c r="I41" s="138"/>
      <c r="J41" s="138"/>
      <c r="K41" s="138"/>
      <c r="L41" s="138"/>
      <c r="M41" s="138"/>
      <c r="N41" s="138"/>
      <c r="O41" s="4">
        <f t="shared" si="32"/>
        <v>0</v>
      </c>
      <c r="T41" s="60" t="s">
        <v>43</v>
      </c>
      <c r="U41" s="60">
        <v>7014</v>
      </c>
      <c r="AA41" s="7" t="s">
        <v>190</v>
      </c>
      <c r="AB41" s="7" t="str">
        <f t="shared" si="33"/>
        <v>7044-000000</v>
      </c>
      <c r="AC41" s="7">
        <v>572</v>
      </c>
      <c r="AD41" s="7" t="str">
        <f t="shared" si="34"/>
        <v>035</v>
      </c>
      <c r="AE41" s="7"/>
      <c r="AF41" s="7"/>
      <c r="AG41" s="7">
        <v>110</v>
      </c>
      <c r="AH41" s="7" t="str">
        <f>Summary!$B$2</f>
        <v>USD</v>
      </c>
      <c r="AI41" s="7">
        <f t="shared" si="35"/>
        <v>0</v>
      </c>
      <c r="AJ41" s="7">
        <f t="shared" si="36"/>
        <v>0</v>
      </c>
      <c r="AK41" s="7">
        <f t="shared" si="37"/>
        <v>0</v>
      </c>
      <c r="AL41" s="7">
        <f t="shared" si="38"/>
        <v>0</v>
      </c>
      <c r="AM41" s="7">
        <f t="shared" si="39"/>
        <v>0</v>
      </c>
      <c r="AN41" s="7">
        <f t="shared" si="40"/>
        <v>0</v>
      </c>
      <c r="AO41" s="7">
        <f t="shared" si="41"/>
        <v>0</v>
      </c>
      <c r="AP41" s="7">
        <f t="shared" si="42"/>
        <v>0</v>
      </c>
      <c r="AQ41" s="7">
        <f t="shared" si="43"/>
        <v>0</v>
      </c>
      <c r="AR41" s="7">
        <f t="shared" si="44"/>
        <v>0</v>
      </c>
      <c r="AS41" s="7">
        <f t="shared" si="45"/>
        <v>0</v>
      </c>
      <c r="AT41" s="7">
        <f t="shared" si="46"/>
        <v>0</v>
      </c>
    </row>
    <row r="42" spans="1:46" ht="20.25" customHeight="1" x14ac:dyDescent="0.3">
      <c r="A42" s="11">
        <v>7082</v>
      </c>
      <c r="B42" s="71" t="str">
        <f>IF(ISTEXT("Recognition - Area-"&amp;VLOOKUP(A42,'Chart of Accounts'!$B$5:$C$50,2,FALSE)),"Recognition - Area-"&amp;VLOOKUP(A42,'Chart of Accounts'!$B$5:$C$50,2,FALSE),"")</f>
        <v>Recognition - Area-Incentives</v>
      </c>
      <c r="C42" s="138"/>
      <c r="D42" s="138"/>
      <c r="E42" s="138">
        <v>200</v>
      </c>
      <c r="F42" s="138"/>
      <c r="G42" s="138"/>
      <c r="H42" s="138"/>
      <c r="I42" s="138"/>
      <c r="J42" s="138">
        <v>200</v>
      </c>
      <c r="K42" s="138"/>
      <c r="L42" s="138"/>
      <c r="M42" s="138"/>
      <c r="N42" s="138"/>
      <c r="O42" s="4">
        <f t="shared" si="32"/>
        <v>400</v>
      </c>
      <c r="T42" s="60" t="s">
        <v>45</v>
      </c>
      <c r="U42" s="60">
        <v>7016</v>
      </c>
      <c r="AA42" s="7" t="s">
        <v>190</v>
      </c>
      <c r="AB42" s="7" t="str">
        <f t="shared" si="33"/>
        <v>7082-000000</v>
      </c>
      <c r="AC42" s="7">
        <v>572</v>
      </c>
      <c r="AD42" s="7" t="str">
        <f t="shared" si="34"/>
        <v>035</v>
      </c>
      <c r="AE42" s="7"/>
      <c r="AF42" s="7"/>
      <c r="AG42" s="7">
        <v>110</v>
      </c>
      <c r="AH42" s="7" t="str">
        <f>Summary!$B$2</f>
        <v>USD</v>
      </c>
      <c r="AI42" s="7">
        <f t="shared" si="35"/>
        <v>0</v>
      </c>
      <c r="AJ42" s="7">
        <f t="shared" si="36"/>
        <v>0</v>
      </c>
      <c r="AK42" s="7">
        <f t="shared" si="37"/>
        <v>200</v>
      </c>
      <c r="AL42" s="7">
        <f t="shared" si="38"/>
        <v>0</v>
      </c>
      <c r="AM42" s="7">
        <f t="shared" si="39"/>
        <v>0</v>
      </c>
      <c r="AN42" s="7">
        <f t="shared" si="40"/>
        <v>0</v>
      </c>
      <c r="AO42" s="7">
        <f t="shared" si="41"/>
        <v>0</v>
      </c>
      <c r="AP42" s="7">
        <f t="shared" si="42"/>
        <v>200</v>
      </c>
      <c r="AQ42" s="7">
        <f t="shared" si="43"/>
        <v>0</v>
      </c>
      <c r="AR42" s="7">
        <f t="shared" si="44"/>
        <v>0</v>
      </c>
      <c r="AS42" s="7">
        <f t="shared" si="45"/>
        <v>0</v>
      </c>
      <c r="AT42" s="7">
        <f t="shared" si="46"/>
        <v>0</v>
      </c>
    </row>
    <row r="43" spans="1:46" ht="20.25" customHeight="1" x14ac:dyDescent="0.3">
      <c r="A43" s="21"/>
      <c r="B43" s="71" t="str">
        <f>IF(ISTEXT("Recognition - Area-"&amp;VLOOKUP(A43,'Chart of Accounts'!$B$5:$C$50,2,FALSE)),"Recognition - Area-"&amp;VLOOKUP(A43,'Chart of Accounts'!$B$5:$C$50,2,FALSE),"")</f>
        <v/>
      </c>
      <c r="C43" s="138"/>
      <c r="D43" s="138"/>
      <c r="E43" s="138"/>
      <c r="F43" s="138"/>
      <c r="G43" s="138"/>
      <c r="H43" s="138"/>
      <c r="I43" s="138"/>
      <c r="J43" s="138"/>
      <c r="K43" s="138"/>
      <c r="L43" s="138"/>
      <c r="M43" s="138"/>
      <c r="N43" s="138"/>
      <c r="O43" s="4">
        <f t="shared" si="32"/>
        <v>0</v>
      </c>
      <c r="T43" s="60" t="s">
        <v>47</v>
      </c>
      <c r="U43" s="60">
        <v>7018</v>
      </c>
      <c r="AA43" s="7" t="s">
        <v>190</v>
      </c>
      <c r="AB43" s="7" t="str">
        <f t="shared" si="33"/>
        <v/>
      </c>
      <c r="AC43" s="7">
        <v>572</v>
      </c>
      <c r="AD43" s="7" t="str">
        <f t="shared" si="34"/>
        <v>035</v>
      </c>
      <c r="AE43" s="7"/>
      <c r="AF43" s="7"/>
      <c r="AG43" s="7">
        <v>110</v>
      </c>
      <c r="AH43" s="7" t="str">
        <f>Summary!$B$2</f>
        <v>USD</v>
      </c>
      <c r="AI43" s="7">
        <f t="shared" si="35"/>
        <v>0</v>
      </c>
      <c r="AJ43" s="7">
        <f t="shared" si="36"/>
        <v>0</v>
      </c>
      <c r="AK43" s="7">
        <f t="shared" si="37"/>
        <v>0</v>
      </c>
      <c r="AL43" s="7">
        <f t="shared" si="38"/>
        <v>0</v>
      </c>
      <c r="AM43" s="7">
        <f t="shared" si="39"/>
        <v>0</v>
      </c>
      <c r="AN43" s="7">
        <f t="shared" si="40"/>
        <v>0</v>
      </c>
      <c r="AO43" s="7">
        <f t="shared" si="41"/>
        <v>0</v>
      </c>
      <c r="AP43" s="7">
        <f t="shared" si="42"/>
        <v>0</v>
      </c>
      <c r="AQ43" s="7">
        <f t="shared" si="43"/>
        <v>0</v>
      </c>
      <c r="AR43" s="7">
        <f t="shared" si="44"/>
        <v>0</v>
      </c>
      <c r="AS43" s="7">
        <f t="shared" si="45"/>
        <v>0</v>
      </c>
      <c r="AT43" s="7">
        <f t="shared" si="46"/>
        <v>0</v>
      </c>
    </row>
    <row r="44" spans="1:46" ht="20.25" customHeight="1" x14ac:dyDescent="0.3">
      <c r="A44" s="21"/>
      <c r="B44" s="71" t="str">
        <f>IF(ISTEXT("Recognition - Area-"&amp;VLOOKUP(A44,'Chart of Accounts'!$B$5:$C$50,2,FALSE)),"Recognition - Area-"&amp;VLOOKUP(A44,'Chart of Accounts'!$B$5:$C$50,2,FALSE),"")</f>
        <v/>
      </c>
      <c r="C44" s="138"/>
      <c r="D44" s="138"/>
      <c r="E44" s="138"/>
      <c r="F44" s="138"/>
      <c r="G44" s="138"/>
      <c r="H44" s="138"/>
      <c r="I44" s="138"/>
      <c r="J44" s="138"/>
      <c r="K44" s="138"/>
      <c r="L44" s="138"/>
      <c r="M44" s="138"/>
      <c r="N44" s="138"/>
      <c r="O44" s="4">
        <f t="shared" si="32"/>
        <v>0</v>
      </c>
      <c r="T44" s="60" t="s">
        <v>49</v>
      </c>
      <c r="U44" s="60">
        <v>7020</v>
      </c>
      <c r="AA44" s="7" t="s">
        <v>190</v>
      </c>
      <c r="AB44" s="7" t="str">
        <f t="shared" si="33"/>
        <v/>
      </c>
      <c r="AC44" s="7">
        <v>572</v>
      </c>
      <c r="AD44" s="7" t="str">
        <f t="shared" si="34"/>
        <v>035</v>
      </c>
      <c r="AE44" s="7"/>
      <c r="AF44" s="7"/>
      <c r="AG44" s="7">
        <v>110</v>
      </c>
      <c r="AH44" s="7" t="str">
        <f>Summary!$B$2</f>
        <v>USD</v>
      </c>
      <c r="AI44" s="7">
        <f t="shared" si="35"/>
        <v>0</v>
      </c>
      <c r="AJ44" s="7">
        <f t="shared" si="36"/>
        <v>0</v>
      </c>
      <c r="AK44" s="7">
        <f t="shared" si="37"/>
        <v>0</v>
      </c>
      <c r="AL44" s="7">
        <f t="shared" si="38"/>
        <v>0</v>
      </c>
      <c r="AM44" s="7">
        <f t="shared" si="39"/>
        <v>0</v>
      </c>
      <c r="AN44" s="7">
        <f t="shared" si="40"/>
        <v>0</v>
      </c>
      <c r="AO44" s="7">
        <f t="shared" si="41"/>
        <v>0</v>
      </c>
      <c r="AP44" s="7">
        <f t="shared" si="42"/>
        <v>0</v>
      </c>
      <c r="AQ44" s="7">
        <f t="shared" si="43"/>
        <v>0</v>
      </c>
      <c r="AR44" s="7">
        <f t="shared" si="44"/>
        <v>0</v>
      </c>
      <c r="AS44" s="7">
        <f t="shared" si="45"/>
        <v>0</v>
      </c>
      <c r="AT44" s="7">
        <f t="shared" si="46"/>
        <v>0</v>
      </c>
    </row>
    <row r="45" spans="1:46" ht="20.25" customHeight="1" x14ac:dyDescent="0.3">
      <c r="A45" s="21"/>
      <c r="B45" s="71" t="str">
        <f>IF(ISTEXT("Recognition - Area-"&amp;VLOOKUP(A45,'Chart of Accounts'!$B$5:$C$50,2,FALSE)),"Recognition - Area-"&amp;VLOOKUP(A45,'Chart of Accounts'!$B$5:$C$50,2,FALSE),"")</f>
        <v/>
      </c>
      <c r="C45" s="138"/>
      <c r="D45" s="138"/>
      <c r="E45" s="138"/>
      <c r="F45" s="138"/>
      <c r="G45" s="138"/>
      <c r="H45" s="138"/>
      <c r="I45" s="138"/>
      <c r="J45" s="138"/>
      <c r="K45" s="138"/>
      <c r="L45" s="138"/>
      <c r="M45" s="138"/>
      <c r="N45" s="138"/>
      <c r="O45" s="4">
        <f t="shared" si="32"/>
        <v>0</v>
      </c>
      <c r="T45" s="60" t="s">
        <v>51</v>
      </c>
      <c r="U45" s="60">
        <v>7022</v>
      </c>
      <c r="AA45" s="7" t="s">
        <v>190</v>
      </c>
      <c r="AB45" s="7" t="str">
        <f t="shared" si="33"/>
        <v/>
      </c>
      <c r="AC45" s="7">
        <v>572</v>
      </c>
      <c r="AD45" s="7" t="str">
        <f t="shared" si="34"/>
        <v>035</v>
      </c>
      <c r="AE45" s="7"/>
      <c r="AF45" s="7"/>
      <c r="AG45" s="7">
        <v>110</v>
      </c>
      <c r="AH45" s="7" t="str">
        <f>Summary!$B$2</f>
        <v>USD</v>
      </c>
      <c r="AI45" s="7">
        <f t="shared" si="35"/>
        <v>0</v>
      </c>
      <c r="AJ45" s="7">
        <f t="shared" si="36"/>
        <v>0</v>
      </c>
      <c r="AK45" s="7">
        <f t="shared" si="37"/>
        <v>0</v>
      </c>
      <c r="AL45" s="7">
        <f t="shared" si="38"/>
        <v>0</v>
      </c>
      <c r="AM45" s="7">
        <f t="shared" si="39"/>
        <v>0</v>
      </c>
      <c r="AN45" s="7">
        <f t="shared" si="40"/>
        <v>0</v>
      </c>
      <c r="AO45" s="7">
        <f t="shared" si="41"/>
        <v>0</v>
      </c>
      <c r="AP45" s="7">
        <f t="shared" si="42"/>
        <v>0</v>
      </c>
      <c r="AQ45" s="7">
        <f t="shared" si="43"/>
        <v>0</v>
      </c>
      <c r="AR45" s="7">
        <f t="shared" si="44"/>
        <v>0</v>
      </c>
      <c r="AS45" s="7">
        <f t="shared" si="45"/>
        <v>0</v>
      </c>
      <c r="AT45" s="7">
        <f t="shared" si="46"/>
        <v>0</v>
      </c>
    </row>
    <row r="46" spans="1:46" s="7" customFormat="1" ht="20.25" customHeight="1" x14ac:dyDescent="0.3">
      <c r="A46" s="70" t="s">
        <v>353</v>
      </c>
      <c r="B46" s="72"/>
      <c r="C46" s="73">
        <f>SUM(C36:C45)</f>
        <v>0</v>
      </c>
      <c r="D46" s="73">
        <f t="shared" ref="D46:O46" si="47">SUM(D36:D45)</f>
        <v>0</v>
      </c>
      <c r="E46" s="73">
        <f t="shared" si="47"/>
        <v>200</v>
      </c>
      <c r="F46" s="73">
        <f t="shared" si="47"/>
        <v>0</v>
      </c>
      <c r="G46" s="73">
        <f t="shared" si="47"/>
        <v>0</v>
      </c>
      <c r="H46" s="73">
        <f t="shared" si="47"/>
        <v>0</v>
      </c>
      <c r="I46" s="73">
        <f t="shared" si="47"/>
        <v>0</v>
      </c>
      <c r="J46" s="73">
        <f t="shared" si="47"/>
        <v>200</v>
      </c>
      <c r="K46" s="73">
        <f t="shared" si="47"/>
        <v>0</v>
      </c>
      <c r="L46" s="73">
        <f t="shared" si="47"/>
        <v>0</v>
      </c>
      <c r="M46" s="73">
        <f t="shared" si="47"/>
        <v>0</v>
      </c>
      <c r="N46" s="73">
        <f t="shared" si="47"/>
        <v>0</v>
      </c>
      <c r="O46" s="73">
        <f t="shared" si="47"/>
        <v>400</v>
      </c>
      <c r="T46" s="60" t="s">
        <v>53</v>
      </c>
      <c r="U46" s="60">
        <v>7024</v>
      </c>
    </row>
    <row r="47" spans="1:46" ht="20.25" x14ac:dyDescent="0.3">
      <c r="A47" s="67"/>
      <c r="B47" s="68"/>
      <c r="C47" s="65"/>
      <c r="D47" s="4"/>
      <c r="E47" s="4"/>
      <c r="F47" s="4"/>
      <c r="G47" s="4"/>
      <c r="H47" s="4"/>
      <c r="I47" s="4"/>
      <c r="J47" s="4"/>
      <c r="K47" s="4"/>
      <c r="L47" s="4"/>
      <c r="M47" s="4"/>
      <c r="N47" s="4"/>
      <c r="O47" s="4"/>
    </row>
    <row r="48" spans="1:46" ht="20.25" x14ac:dyDescent="0.3">
      <c r="A48" s="70" t="s">
        <v>304</v>
      </c>
      <c r="B48" s="72"/>
      <c r="C48" s="4"/>
      <c r="D48" s="4"/>
      <c r="E48" s="4"/>
      <c r="F48" s="4"/>
      <c r="G48" s="4"/>
      <c r="H48" s="4"/>
      <c r="I48" s="4"/>
      <c r="J48" s="4"/>
      <c r="K48" s="4"/>
      <c r="L48" s="4"/>
      <c r="M48" s="4"/>
      <c r="N48" s="4"/>
      <c r="O48" s="4"/>
      <c r="T48" s="128" t="s">
        <v>258</v>
      </c>
    </row>
    <row r="49" spans="1:46" ht="20.25" customHeight="1" x14ac:dyDescent="0.3">
      <c r="A49" s="11">
        <v>7006</v>
      </c>
      <c r="B49" s="71" t="str">
        <f>IF(ISTEXT("Recognition - Division-"&amp;VLOOKUP(A49,'Chart of Accounts'!$B$5:$C$50,2,FALSE)),"Recognition - Division-"&amp;VLOOKUP(A49,'Chart of Accounts'!$B$5:$C$50,2,FALSE),"")</f>
        <v>Recognition - Division-Educational Materials</v>
      </c>
      <c r="C49" s="138"/>
      <c r="D49" s="138"/>
      <c r="E49" s="138"/>
      <c r="F49" s="138"/>
      <c r="G49" s="138"/>
      <c r="H49" s="138"/>
      <c r="I49" s="138"/>
      <c r="J49" s="138"/>
      <c r="K49" s="138"/>
      <c r="L49" s="138"/>
      <c r="M49" s="138"/>
      <c r="N49" s="138"/>
      <c r="O49" s="4">
        <f t="shared" ref="O49:O58" si="48">SUM(C49:N49)</f>
        <v>0</v>
      </c>
      <c r="T49" s="60" t="s">
        <v>33</v>
      </c>
      <c r="U49" s="60">
        <v>7004</v>
      </c>
      <c r="AA49" s="7" t="s">
        <v>190</v>
      </c>
      <c r="AB49" s="7" t="str">
        <f t="shared" ref="AB49:AB58" si="49">IF(A49="","",A49&amp;"-000000")</f>
        <v>7006-000000</v>
      </c>
      <c r="AC49" s="7">
        <v>573</v>
      </c>
      <c r="AD49" s="7" t="str">
        <f t="shared" ref="AD49:AD58" si="50">IF(LEN($O$1)=3,$O$1,IF(LEN($O$1)=2,0&amp;$O$1,IF(LEN($O$1)=1,0&amp;0&amp;$O$1,"ERROR")))</f>
        <v>035</v>
      </c>
      <c r="AE49" s="7"/>
      <c r="AF49" s="7"/>
      <c r="AG49" s="7">
        <v>110</v>
      </c>
      <c r="AH49" s="7" t="str">
        <f>Summary!$B$2</f>
        <v>USD</v>
      </c>
      <c r="AI49" s="7">
        <f t="shared" ref="AI49:AI58" si="51">IF(C49="",0,C49)</f>
        <v>0</v>
      </c>
      <c r="AJ49" s="7">
        <f t="shared" ref="AJ49:AJ58" si="52">IF(D49="",0,D49)</f>
        <v>0</v>
      </c>
      <c r="AK49" s="7">
        <f t="shared" ref="AK49:AK58" si="53">IF(E49="",0,E49)</f>
        <v>0</v>
      </c>
      <c r="AL49" s="7">
        <f t="shared" ref="AL49:AL58" si="54">IF(F49="",0,F49)</f>
        <v>0</v>
      </c>
      <c r="AM49" s="7">
        <f t="shared" ref="AM49:AM58" si="55">IF(G49="",0,G49)</f>
        <v>0</v>
      </c>
      <c r="AN49" s="7">
        <f t="shared" ref="AN49:AN58" si="56">IF(H49="",0,H49)</f>
        <v>0</v>
      </c>
      <c r="AO49" s="7">
        <f t="shared" ref="AO49:AO58" si="57">IF(I49="",0,I49)</f>
        <v>0</v>
      </c>
      <c r="AP49" s="7">
        <f t="shared" ref="AP49:AP58" si="58">IF(J49="",0,J49)</f>
        <v>0</v>
      </c>
      <c r="AQ49" s="7">
        <f t="shared" ref="AQ49:AQ58" si="59">IF(K49="",0,K49)</f>
        <v>0</v>
      </c>
      <c r="AR49" s="7">
        <f t="shared" ref="AR49:AR58" si="60">IF(L49="",0,L49)</f>
        <v>0</v>
      </c>
      <c r="AS49" s="7">
        <f t="shared" ref="AS49:AS58" si="61">IF(M49="",0,M49)</f>
        <v>0</v>
      </c>
      <c r="AT49" s="7">
        <f t="shared" ref="AT49:AT58" si="62">IF(N49="",0,N49)</f>
        <v>0</v>
      </c>
    </row>
    <row r="50" spans="1:46" ht="20.25" customHeight="1" x14ac:dyDescent="0.3">
      <c r="A50" s="11">
        <v>7008</v>
      </c>
      <c r="B50" s="71" t="str">
        <f>IF(ISTEXT("Recognition - Division-"&amp;VLOOKUP(A50,'Chart of Accounts'!$B$5:$C$50,2,FALSE)),"Recognition - Division-"&amp;VLOOKUP(A50,'Chart of Accounts'!$B$5:$C$50,2,FALSE),"")</f>
        <v>Recognition - Division-Promotional Materials</v>
      </c>
      <c r="C50" s="138"/>
      <c r="D50" s="138"/>
      <c r="E50" s="138"/>
      <c r="F50" s="138"/>
      <c r="G50" s="138"/>
      <c r="H50" s="138"/>
      <c r="I50" s="138"/>
      <c r="J50" s="138"/>
      <c r="K50" s="138"/>
      <c r="L50" s="138"/>
      <c r="M50" s="138"/>
      <c r="N50" s="138"/>
      <c r="O50" s="4">
        <f t="shared" si="48"/>
        <v>0</v>
      </c>
      <c r="T50" s="60" t="s">
        <v>35</v>
      </c>
      <c r="U50" s="60">
        <v>7006</v>
      </c>
      <c r="AA50" s="7" t="s">
        <v>190</v>
      </c>
      <c r="AB50" s="7" t="str">
        <f t="shared" si="49"/>
        <v>7008-000000</v>
      </c>
      <c r="AC50" s="7">
        <v>573</v>
      </c>
      <c r="AD50" s="7" t="str">
        <f t="shared" si="50"/>
        <v>035</v>
      </c>
      <c r="AE50" s="7"/>
      <c r="AF50" s="7"/>
      <c r="AG50" s="7">
        <v>110</v>
      </c>
      <c r="AH50" s="7" t="str">
        <f>Summary!$B$2</f>
        <v>USD</v>
      </c>
      <c r="AI50" s="7">
        <f t="shared" si="51"/>
        <v>0</v>
      </c>
      <c r="AJ50" s="7">
        <f t="shared" si="52"/>
        <v>0</v>
      </c>
      <c r="AK50" s="7">
        <f t="shared" si="53"/>
        <v>0</v>
      </c>
      <c r="AL50" s="7">
        <f t="shared" si="54"/>
        <v>0</v>
      </c>
      <c r="AM50" s="7">
        <f t="shared" si="55"/>
        <v>0</v>
      </c>
      <c r="AN50" s="7">
        <f t="shared" si="56"/>
        <v>0</v>
      </c>
      <c r="AO50" s="7">
        <f t="shared" si="57"/>
        <v>0</v>
      </c>
      <c r="AP50" s="7">
        <f t="shared" si="58"/>
        <v>0</v>
      </c>
      <c r="AQ50" s="7">
        <f t="shared" si="59"/>
        <v>0</v>
      </c>
      <c r="AR50" s="7">
        <f t="shared" si="60"/>
        <v>0</v>
      </c>
      <c r="AS50" s="7">
        <f t="shared" si="61"/>
        <v>0</v>
      </c>
      <c r="AT50" s="7">
        <f t="shared" si="62"/>
        <v>0</v>
      </c>
    </row>
    <row r="51" spans="1:46" ht="20.25" customHeight="1" x14ac:dyDescent="0.3">
      <c r="A51" s="11">
        <v>7010</v>
      </c>
      <c r="B51" s="71" t="str">
        <f>IF(ISTEXT("Recognition - Division-"&amp;VLOOKUP(A51,'Chart of Accounts'!$B$5:$C$50,2,FALSE)),"Recognition - Division-"&amp;VLOOKUP(A51,'Chart of Accounts'!$B$5:$C$50,2,FALSE),"")</f>
        <v>Recognition - Division-Awards Expense (Trophies, Plaques, Ribbons &amp; Certificates)</v>
      </c>
      <c r="C51" s="138"/>
      <c r="D51" s="138"/>
      <c r="E51" s="138"/>
      <c r="F51" s="138"/>
      <c r="G51" s="138"/>
      <c r="H51" s="138"/>
      <c r="I51" s="138"/>
      <c r="J51" s="138"/>
      <c r="K51" s="138"/>
      <c r="L51" s="138"/>
      <c r="M51" s="138"/>
      <c r="N51" s="138"/>
      <c r="O51" s="4">
        <f t="shared" si="48"/>
        <v>0</v>
      </c>
      <c r="T51" s="60" t="s">
        <v>37</v>
      </c>
      <c r="U51" s="60">
        <v>7008</v>
      </c>
      <c r="AA51" s="7" t="s">
        <v>190</v>
      </c>
      <c r="AB51" s="7" t="str">
        <f t="shared" si="49"/>
        <v>7010-000000</v>
      </c>
      <c r="AC51" s="7">
        <v>573</v>
      </c>
      <c r="AD51" s="7" t="str">
        <f t="shared" si="50"/>
        <v>035</v>
      </c>
      <c r="AE51" s="7"/>
      <c r="AF51" s="7"/>
      <c r="AG51" s="7">
        <v>110</v>
      </c>
      <c r="AH51" s="7" t="str">
        <f>Summary!$B$2</f>
        <v>USD</v>
      </c>
      <c r="AI51" s="7">
        <f t="shared" si="51"/>
        <v>0</v>
      </c>
      <c r="AJ51" s="7">
        <f t="shared" si="52"/>
        <v>0</v>
      </c>
      <c r="AK51" s="7">
        <f t="shared" si="53"/>
        <v>0</v>
      </c>
      <c r="AL51" s="7">
        <f t="shared" si="54"/>
        <v>0</v>
      </c>
      <c r="AM51" s="7">
        <f t="shared" si="55"/>
        <v>0</v>
      </c>
      <c r="AN51" s="7">
        <f t="shared" si="56"/>
        <v>0</v>
      </c>
      <c r="AO51" s="7">
        <f t="shared" si="57"/>
        <v>0</v>
      </c>
      <c r="AP51" s="7">
        <f t="shared" si="58"/>
        <v>0</v>
      </c>
      <c r="AQ51" s="7">
        <f t="shared" si="59"/>
        <v>0</v>
      </c>
      <c r="AR51" s="7">
        <f t="shared" si="60"/>
        <v>0</v>
      </c>
      <c r="AS51" s="7">
        <f t="shared" si="61"/>
        <v>0</v>
      </c>
      <c r="AT51" s="7">
        <f t="shared" si="62"/>
        <v>0</v>
      </c>
    </row>
    <row r="52" spans="1:46" ht="20.25" customHeight="1" x14ac:dyDescent="0.3">
      <c r="A52" s="11">
        <v>7012</v>
      </c>
      <c r="B52" s="71" t="str">
        <f>IF(ISTEXT("Recognition - Division-"&amp;VLOOKUP(A52,'Chart of Accounts'!$B$5:$C$50,2,FALSE)),"Recognition - Division-"&amp;VLOOKUP(A52,'Chart of Accounts'!$B$5:$C$50,2,FALSE),"")</f>
        <v>Recognition - Division-Supplies &amp; Stationery Expense</v>
      </c>
      <c r="C52" s="138"/>
      <c r="D52" s="138"/>
      <c r="E52" s="138"/>
      <c r="F52" s="138"/>
      <c r="G52" s="138"/>
      <c r="H52" s="138"/>
      <c r="I52" s="138"/>
      <c r="J52" s="138"/>
      <c r="K52" s="138"/>
      <c r="L52" s="138"/>
      <c r="M52" s="138"/>
      <c r="N52" s="138"/>
      <c r="O52" s="4">
        <f t="shared" si="48"/>
        <v>0</v>
      </c>
      <c r="T52" s="60" t="s">
        <v>39</v>
      </c>
      <c r="U52" s="60">
        <v>7010</v>
      </c>
      <c r="AA52" s="7" t="s">
        <v>190</v>
      </c>
      <c r="AB52" s="7" t="str">
        <f t="shared" si="49"/>
        <v>7012-000000</v>
      </c>
      <c r="AC52" s="7">
        <v>573</v>
      </c>
      <c r="AD52" s="7" t="str">
        <f t="shared" si="50"/>
        <v>035</v>
      </c>
      <c r="AE52" s="7"/>
      <c r="AF52" s="7"/>
      <c r="AG52" s="7">
        <v>110</v>
      </c>
      <c r="AH52" s="7" t="str">
        <f>Summary!$B$2</f>
        <v>USD</v>
      </c>
      <c r="AI52" s="7">
        <f t="shared" si="51"/>
        <v>0</v>
      </c>
      <c r="AJ52" s="7">
        <f t="shared" si="52"/>
        <v>0</v>
      </c>
      <c r="AK52" s="7">
        <f t="shared" si="53"/>
        <v>0</v>
      </c>
      <c r="AL52" s="7">
        <f t="shared" si="54"/>
        <v>0</v>
      </c>
      <c r="AM52" s="7">
        <f t="shared" si="55"/>
        <v>0</v>
      </c>
      <c r="AN52" s="7">
        <f t="shared" si="56"/>
        <v>0</v>
      </c>
      <c r="AO52" s="7">
        <f t="shared" si="57"/>
        <v>0</v>
      </c>
      <c r="AP52" s="7">
        <f t="shared" si="58"/>
        <v>0</v>
      </c>
      <c r="AQ52" s="7">
        <f t="shared" si="59"/>
        <v>0</v>
      </c>
      <c r="AR52" s="7">
        <f t="shared" si="60"/>
        <v>0</v>
      </c>
      <c r="AS52" s="7">
        <f t="shared" si="61"/>
        <v>0</v>
      </c>
      <c r="AT52" s="7">
        <f t="shared" si="62"/>
        <v>0</v>
      </c>
    </row>
    <row r="53" spans="1:46" ht="20.25" customHeight="1" x14ac:dyDescent="0.3">
      <c r="A53" s="11">
        <v>7036</v>
      </c>
      <c r="B53" s="71" t="str">
        <f>IF(ISTEXT("Recognition - Division-"&amp;VLOOKUP(A53,'Chart of Accounts'!$B$5:$C$50,2,FALSE)),"Recognition - Division-"&amp;VLOOKUP(A53,'Chart of Accounts'!$B$5:$C$50,2,FALSE),"")</f>
        <v>Recognition - Division-Advertising Expense</v>
      </c>
      <c r="C53" s="138"/>
      <c r="D53" s="138"/>
      <c r="E53" s="138"/>
      <c r="F53" s="138"/>
      <c r="G53" s="138"/>
      <c r="H53" s="138"/>
      <c r="I53" s="138"/>
      <c r="J53" s="138"/>
      <c r="K53" s="138"/>
      <c r="L53" s="138"/>
      <c r="M53" s="138"/>
      <c r="N53" s="138"/>
      <c r="O53" s="4">
        <f t="shared" si="48"/>
        <v>0</v>
      </c>
      <c r="T53" s="60" t="s">
        <v>41</v>
      </c>
      <c r="U53" s="60">
        <v>7012</v>
      </c>
      <c r="AA53" s="7" t="s">
        <v>190</v>
      </c>
      <c r="AB53" s="7" t="str">
        <f t="shared" si="49"/>
        <v>7036-000000</v>
      </c>
      <c r="AC53" s="7">
        <v>573</v>
      </c>
      <c r="AD53" s="7" t="str">
        <f t="shared" si="50"/>
        <v>035</v>
      </c>
      <c r="AE53" s="7"/>
      <c r="AF53" s="7"/>
      <c r="AG53" s="7">
        <v>110</v>
      </c>
      <c r="AH53" s="7" t="str">
        <f>Summary!$B$2</f>
        <v>USD</v>
      </c>
      <c r="AI53" s="7">
        <f t="shared" si="51"/>
        <v>0</v>
      </c>
      <c r="AJ53" s="7">
        <f t="shared" si="52"/>
        <v>0</v>
      </c>
      <c r="AK53" s="7">
        <f t="shared" si="53"/>
        <v>0</v>
      </c>
      <c r="AL53" s="7">
        <f t="shared" si="54"/>
        <v>0</v>
      </c>
      <c r="AM53" s="7">
        <f t="shared" si="55"/>
        <v>0</v>
      </c>
      <c r="AN53" s="7">
        <f t="shared" si="56"/>
        <v>0</v>
      </c>
      <c r="AO53" s="7">
        <f t="shared" si="57"/>
        <v>0</v>
      </c>
      <c r="AP53" s="7">
        <f t="shared" si="58"/>
        <v>0</v>
      </c>
      <c r="AQ53" s="7">
        <f t="shared" si="59"/>
        <v>0</v>
      </c>
      <c r="AR53" s="7">
        <f t="shared" si="60"/>
        <v>0</v>
      </c>
      <c r="AS53" s="7">
        <f t="shared" si="61"/>
        <v>0</v>
      </c>
      <c r="AT53" s="7">
        <f t="shared" si="62"/>
        <v>0</v>
      </c>
    </row>
    <row r="54" spans="1:46" ht="20.25" customHeight="1" x14ac:dyDescent="0.3">
      <c r="A54" s="11">
        <v>7044</v>
      </c>
      <c r="B54" s="71" t="str">
        <f>IF(ISTEXT("Recognition - Division-"&amp;VLOOKUP(A54,'Chart of Accounts'!$B$5:$C$50,2,FALSE)),"Recognition - Division-"&amp;VLOOKUP(A54,'Chart of Accounts'!$B$5:$C$50,2,FALSE),"")</f>
        <v>Recognition - Division-Postage &amp; Shipping Expense</v>
      </c>
      <c r="C54" s="138"/>
      <c r="D54" s="138"/>
      <c r="E54" s="138"/>
      <c r="F54" s="138"/>
      <c r="G54" s="138"/>
      <c r="H54" s="138"/>
      <c r="I54" s="138"/>
      <c r="J54" s="138"/>
      <c r="K54" s="138"/>
      <c r="L54" s="138"/>
      <c r="M54" s="138"/>
      <c r="N54" s="138"/>
      <c r="O54" s="4">
        <f t="shared" si="48"/>
        <v>0</v>
      </c>
      <c r="T54" s="60" t="s">
        <v>43</v>
      </c>
      <c r="U54" s="60">
        <v>7014</v>
      </c>
      <c r="AA54" s="7" t="s">
        <v>190</v>
      </c>
      <c r="AB54" s="7" t="str">
        <f t="shared" si="49"/>
        <v>7044-000000</v>
      </c>
      <c r="AC54" s="7">
        <v>573</v>
      </c>
      <c r="AD54" s="7" t="str">
        <f t="shared" si="50"/>
        <v>035</v>
      </c>
      <c r="AE54" s="7"/>
      <c r="AF54" s="7"/>
      <c r="AG54" s="7">
        <v>110</v>
      </c>
      <c r="AH54" s="7" t="str">
        <f>Summary!$B$2</f>
        <v>USD</v>
      </c>
      <c r="AI54" s="7">
        <f t="shared" si="51"/>
        <v>0</v>
      </c>
      <c r="AJ54" s="7">
        <f t="shared" si="52"/>
        <v>0</v>
      </c>
      <c r="AK54" s="7">
        <f t="shared" si="53"/>
        <v>0</v>
      </c>
      <c r="AL54" s="7">
        <f t="shared" si="54"/>
        <v>0</v>
      </c>
      <c r="AM54" s="7">
        <f t="shared" si="55"/>
        <v>0</v>
      </c>
      <c r="AN54" s="7">
        <f t="shared" si="56"/>
        <v>0</v>
      </c>
      <c r="AO54" s="7">
        <f t="shared" si="57"/>
        <v>0</v>
      </c>
      <c r="AP54" s="7">
        <f t="shared" si="58"/>
        <v>0</v>
      </c>
      <c r="AQ54" s="7">
        <f t="shared" si="59"/>
        <v>0</v>
      </c>
      <c r="AR54" s="7">
        <f t="shared" si="60"/>
        <v>0</v>
      </c>
      <c r="AS54" s="7">
        <f t="shared" si="61"/>
        <v>0</v>
      </c>
      <c r="AT54" s="7">
        <f t="shared" si="62"/>
        <v>0</v>
      </c>
    </row>
    <row r="55" spans="1:46" ht="20.25" customHeight="1" x14ac:dyDescent="0.3">
      <c r="A55" s="11">
        <v>7082</v>
      </c>
      <c r="B55" s="71" t="str">
        <f>IF(ISTEXT("Recognition - Division-"&amp;VLOOKUP(A55,'Chart of Accounts'!$B$5:$C$50,2,FALSE)),"Recognition - Division-"&amp;VLOOKUP(A55,'Chart of Accounts'!$B$5:$C$50,2,FALSE),"")</f>
        <v>Recognition - Division-Incentives</v>
      </c>
      <c r="C55" s="138"/>
      <c r="D55" s="138"/>
      <c r="E55" s="138">
        <v>700</v>
      </c>
      <c r="F55" s="138"/>
      <c r="G55" s="138"/>
      <c r="H55" s="138"/>
      <c r="I55" s="138"/>
      <c r="J55" s="138"/>
      <c r="K55" s="138"/>
      <c r="L55" s="138"/>
      <c r="M55" s="138"/>
      <c r="N55" s="138"/>
      <c r="O55" s="4">
        <f t="shared" si="48"/>
        <v>700</v>
      </c>
      <c r="T55" s="60" t="s">
        <v>45</v>
      </c>
      <c r="U55" s="60">
        <v>7016</v>
      </c>
      <c r="AA55" s="7" t="s">
        <v>190</v>
      </c>
      <c r="AB55" s="7" t="str">
        <f t="shared" si="49"/>
        <v>7082-000000</v>
      </c>
      <c r="AC55" s="7">
        <v>573</v>
      </c>
      <c r="AD55" s="7" t="str">
        <f t="shared" si="50"/>
        <v>035</v>
      </c>
      <c r="AE55" s="7"/>
      <c r="AF55" s="7"/>
      <c r="AG55" s="7">
        <v>110</v>
      </c>
      <c r="AH55" s="7" t="str">
        <f>Summary!$B$2</f>
        <v>USD</v>
      </c>
      <c r="AI55" s="7">
        <f t="shared" si="51"/>
        <v>0</v>
      </c>
      <c r="AJ55" s="7">
        <f t="shared" si="52"/>
        <v>0</v>
      </c>
      <c r="AK55" s="7">
        <f t="shared" si="53"/>
        <v>700</v>
      </c>
      <c r="AL55" s="7">
        <f t="shared" si="54"/>
        <v>0</v>
      </c>
      <c r="AM55" s="7">
        <f t="shared" si="55"/>
        <v>0</v>
      </c>
      <c r="AN55" s="7">
        <f t="shared" si="56"/>
        <v>0</v>
      </c>
      <c r="AO55" s="7">
        <f t="shared" si="57"/>
        <v>0</v>
      </c>
      <c r="AP55" s="7">
        <f t="shared" si="58"/>
        <v>0</v>
      </c>
      <c r="AQ55" s="7">
        <f t="shared" si="59"/>
        <v>0</v>
      </c>
      <c r="AR55" s="7">
        <f t="shared" si="60"/>
        <v>0</v>
      </c>
      <c r="AS55" s="7">
        <f t="shared" si="61"/>
        <v>0</v>
      </c>
      <c r="AT55" s="7">
        <f t="shared" si="62"/>
        <v>0</v>
      </c>
    </row>
    <row r="56" spans="1:46" ht="20.25" customHeight="1" x14ac:dyDescent="0.3">
      <c r="A56" s="21"/>
      <c r="B56" s="71" t="str">
        <f>IF(ISTEXT("Recognition - Division-"&amp;VLOOKUP(A56,'Chart of Accounts'!$B$5:$C$50,2,FALSE)),"Recognition - Division-"&amp;VLOOKUP(A56,'Chart of Accounts'!$B$5:$C$50,2,FALSE),"")</f>
        <v/>
      </c>
      <c r="C56" s="138"/>
      <c r="D56" s="138"/>
      <c r="E56" s="138"/>
      <c r="F56" s="138"/>
      <c r="G56" s="138"/>
      <c r="H56" s="138"/>
      <c r="I56" s="138"/>
      <c r="J56" s="138"/>
      <c r="K56" s="138"/>
      <c r="L56" s="138"/>
      <c r="M56" s="138"/>
      <c r="N56" s="138"/>
      <c r="O56" s="4">
        <f t="shared" si="48"/>
        <v>0</v>
      </c>
      <c r="T56" s="60" t="s">
        <v>47</v>
      </c>
      <c r="U56" s="60">
        <v>7018</v>
      </c>
      <c r="AA56" s="7" t="s">
        <v>190</v>
      </c>
      <c r="AB56" s="7" t="str">
        <f t="shared" si="49"/>
        <v/>
      </c>
      <c r="AC56" s="7">
        <v>573</v>
      </c>
      <c r="AD56" s="7" t="str">
        <f t="shared" si="50"/>
        <v>035</v>
      </c>
      <c r="AE56" s="7"/>
      <c r="AF56" s="7"/>
      <c r="AG56" s="7">
        <v>110</v>
      </c>
      <c r="AH56" s="7" t="str">
        <f>Summary!$B$2</f>
        <v>USD</v>
      </c>
      <c r="AI56" s="7">
        <f t="shared" si="51"/>
        <v>0</v>
      </c>
      <c r="AJ56" s="7">
        <f t="shared" si="52"/>
        <v>0</v>
      </c>
      <c r="AK56" s="7">
        <f t="shared" si="53"/>
        <v>0</v>
      </c>
      <c r="AL56" s="7">
        <f t="shared" si="54"/>
        <v>0</v>
      </c>
      <c r="AM56" s="7">
        <f t="shared" si="55"/>
        <v>0</v>
      </c>
      <c r="AN56" s="7">
        <f t="shared" si="56"/>
        <v>0</v>
      </c>
      <c r="AO56" s="7">
        <f t="shared" si="57"/>
        <v>0</v>
      </c>
      <c r="AP56" s="7">
        <f t="shared" si="58"/>
        <v>0</v>
      </c>
      <c r="AQ56" s="7">
        <f t="shared" si="59"/>
        <v>0</v>
      </c>
      <c r="AR56" s="7">
        <f t="shared" si="60"/>
        <v>0</v>
      </c>
      <c r="AS56" s="7">
        <f t="shared" si="61"/>
        <v>0</v>
      </c>
      <c r="AT56" s="7">
        <f t="shared" si="62"/>
        <v>0</v>
      </c>
    </row>
    <row r="57" spans="1:46" ht="20.25" customHeight="1" x14ac:dyDescent="0.3">
      <c r="A57" s="21"/>
      <c r="B57" s="71" t="str">
        <f>IF(ISTEXT("Recognition - Division-"&amp;VLOOKUP(A57,'Chart of Accounts'!$B$5:$C$50,2,FALSE)),"Recognition - Division-"&amp;VLOOKUP(A57,'Chart of Accounts'!$B$5:$C$50,2,FALSE),"")</f>
        <v/>
      </c>
      <c r="C57" s="138"/>
      <c r="D57" s="138"/>
      <c r="E57" s="138"/>
      <c r="F57" s="138"/>
      <c r="G57" s="138"/>
      <c r="H57" s="138"/>
      <c r="I57" s="138"/>
      <c r="J57" s="138"/>
      <c r="K57" s="138"/>
      <c r="L57" s="138"/>
      <c r="M57" s="138"/>
      <c r="N57" s="138"/>
      <c r="O57" s="4">
        <f t="shared" si="48"/>
        <v>0</v>
      </c>
      <c r="T57" s="60" t="s">
        <v>49</v>
      </c>
      <c r="U57" s="60">
        <v>7020</v>
      </c>
      <c r="AA57" s="7" t="s">
        <v>190</v>
      </c>
      <c r="AB57" s="7" t="str">
        <f t="shared" si="49"/>
        <v/>
      </c>
      <c r="AC57" s="7">
        <v>573</v>
      </c>
      <c r="AD57" s="7" t="str">
        <f t="shared" si="50"/>
        <v>035</v>
      </c>
      <c r="AE57" s="7"/>
      <c r="AF57" s="7"/>
      <c r="AG57" s="7">
        <v>110</v>
      </c>
      <c r="AH57" s="7" t="str">
        <f>Summary!$B$2</f>
        <v>USD</v>
      </c>
      <c r="AI57" s="7">
        <f t="shared" si="51"/>
        <v>0</v>
      </c>
      <c r="AJ57" s="7">
        <f t="shared" si="52"/>
        <v>0</v>
      </c>
      <c r="AK57" s="7">
        <f t="shared" si="53"/>
        <v>0</v>
      </c>
      <c r="AL57" s="7">
        <f t="shared" si="54"/>
        <v>0</v>
      </c>
      <c r="AM57" s="7">
        <f t="shared" si="55"/>
        <v>0</v>
      </c>
      <c r="AN57" s="7">
        <f t="shared" si="56"/>
        <v>0</v>
      </c>
      <c r="AO57" s="7">
        <f t="shared" si="57"/>
        <v>0</v>
      </c>
      <c r="AP57" s="7">
        <f t="shared" si="58"/>
        <v>0</v>
      </c>
      <c r="AQ57" s="7">
        <f t="shared" si="59"/>
        <v>0</v>
      </c>
      <c r="AR57" s="7">
        <f t="shared" si="60"/>
        <v>0</v>
      </c>
      <c r="AS57" s="7">
        <f t="shared" si="61"/>
        <v>0</v>
      </c>
      <c r="AT57" s="7">
        <f t="shared" si="62"/>
        <v>0</v>
      </c>
    </row>
    <row r="58" spans="1:46" ht="20.25" customHeight="1" x14ac:dyDescent="0.3">
      <c r="A58" s="21"/>
      <c r="B58" s="71" t="str">
        <f>IF(ISTEXT("Recognition - Division-"&amp;VLOOKUP(A58,'Chart of Accounts'!$B$5:$C$50,2,FALSE)),"Recognition - Division-"&amp;VLOOKUP(A58,'Chart of Accounts'!$B$5:$C$50,2,FALSE),"")</f>
        <v/>
      </c>
      <c r="C58" s="138"/>
      <c r="D58" s="138"/>
      <c r="E58" s="138"/>
      <c r="F58" s="138"/>
      <c r="G58" s="138"/>
      <c r="H58" s="138"/>
      <c r="I58" s="138"/>
      <c r="J58" s="138"/>
      <c r="K58" s="138"/>
      <c r="L58" s="138"/>
      <c r="M58" s="138"/>
      <c r="N58" s="138"/>
      <c r="O58" s="4">
        <f t="shared" si="48"/>
        <v>0</v>
      </c>
      <c r="T58" s="60" t="s">
        <v>51</v>
      </c>
      <c r="U58" s="60">
        <v>7022</v>
      </c>
      <c r="AA58" s="7" t="s">
        <v>190</v>
      </c>
      <c r="AB58" s="7" t="str">
        <f t="shared" si="49"/>
        <v/>
      </c>
      <c r="AC58" s="7">
        <v>573</v>
      </c>
      <c r="AD58" s="7" t="str">
        <f t="shared" si="50"/>
        <v>035</v>
      </c>
      <c r="AE58" s="7"/>
      <c r="AF58" s="7"/>
      <c r="AG58" s="7">
        <v>110</v>
      </c>
      <c r="AH58" s="7" t="str">
        <f>Summary!$B$2</f>
        <v>USD</v>
      </c>
      <c r="AI58" s="7">
        <f t="shared" si="51"/>
        <v>0</v>
      </c>
      <c r="AJ58" s="7">
        <f t="shared" si="52"/>
        <v>0</v>
      </c>
      <c r="AK58" s="7">
        <f t="shared" si="53"/>
        <v>0</v>
      </c>
      <c r="AL58" s="7">
        <f t="shared" si="54"/>
        <v>0</v>
      </c>
      <c r="AM58" s="7">
        <f t="shared" si="55"/>
        <v>0</v>
      </c>
      <c r="AN58" s="7">
        <f t="shared" si="56"/>
        <v>0</v>
      </c>
      <c r="AO58" s="7">
        <f t="shared" si="57"/>
        <v>0</v>
      </c>
      <c r="AP58" s="7">
        <f t="shared" si="58"/>
        <v>0</v>
      </c>
      <c r="AQ58" s="7">
        <f t="shared" si="59"/>
        <v>0</v>
      </c>
      <c r="AR58" s="7">
        <f t="shared" si="60"/>
        <v>0</v>
      </c>
      <c r="AS58" s="7">
        <f t="shared" si="61"/>
        <v>0</v>
      </c>
      <c r="AT58" s="7">
        <f t="shared" si="62"/>
        <v>0</v>
      </c>
    </row>
    <row r="59" spans="1:46" s="7" customFormat="1" ht="20.25" customHeight="1" x14ac:dyDescent="0.3">
      <c r="A59" s="70" t="s">
        <v>354</v>
      </c>
      <c r="B59" s="72"/>
      <c r="C59" s="73">
        <f>SUM(C49:C58)</f>
        <v>0</v>
      </c>
      <c r="D59" s="73">
        <f t="shared" ref="D59:O59" si="63">SUM(D49:D58)</f>
        <v>0</v>
      </c>
      <c r="E59" s="73">
        <f t="shared" si="63"/>
        <v>700</v>
      </c>
      <c r="F59" s="73">
        <f t="shared" si="63"/>
        <v>0</v>
      </c>
      <c r="G59" s="73">
        <f t="shared" si="63"/>
        <v>0</v>
      </c>
      <c r="H59" s="73">
        <f t="shared" si="63"/>
        <v>0</v>
      </c>
      <c r="I59" s="73">
        <f t="shared" si="63"/>
        <v>0</v>
      </c>
      <c r="J59" s="73">
        <f t="shared" si="63"/>
        <v>0</v>
      </c>
      <c r="K59" s="73">
        <f t="shared" si="63"/>
        <v>0</v>
      </c>
      <c r="L59" s="73">
        <f t="shared" si="63"/>
        <v>0</v>
      </c>
      <c r="M59" s="73">
        <f t="shared" si="63"/>
        <v>0</v>
      </c>
      <c r="N59" s="73">
        <f t="shared" si="63"/>
        <v>0</v>
      </c>
      <c r="O59" s="73">
        <f t="shared" si="63"/>
        <v>700</v>
      </c>
      <c r="T59" s="60" t="s">
        <v>53</v>
      </c>
      <c r="U59" s="60">
        <v>7024</v>
      </c>
    </row>
    <row r="60" spans="1:46" ht="20.25" x14ac:dyDescent="0.3">
      <c r="A60" s="67"/>
      <c r="B60" s="68"/>
      <c r="C60" s="65"/>
      <c r="D60" s="4"/>
      <c r="E60" s="4"/>
      <c r="F60" s="4"/>
      <c r="G60" s="4"/>
      <c r="H60" s="4"/>
      <c r="I60" s="4"/>
      <c r="J60" s="4"/>
      <c r="K60" s="4"/>
      <c r="L60" s="4"/>
      <c r="M60" s="4"/>
      <c r="N60" s="4"/>
      <c r="O60" s="4"/>
    </row>
    <row r="61" spans="1:46" ht="20.25" x14ac:dyDescent="0.3">
      <c r="A61" s="70" t="s">
        <v>305</v>
      </c>
      <c r="B61" s="72"/>
      <c r="C61" s="4"/>
      <c r="D61" s="4"/>
      <c r="E61" s="4"/>
      <c r="F61" s="4"/>
      <c r="G61" s="4"/>
      <c r="H61" s="4"/>
      <c r="I61" s="4"/>
      <c r="J61" s="4"/>
      <c r="K61" s="4"/>
      <c r="L61" s="4"/>
      <c r="M61" s="4"/>
      <c r="N61" s="4"/>
      <c r="O61" s="4"/>
      <c r="T61" s="128" t="s">
        <v>258</v>
      </c>
    </row>
    <row r="62" spans="1:46" ht="20.25" customHeight="1" x14ac:dyDescent="0.3">
      <c r="A62" s="11">
        <v>7006</v>
      </c>
      <c r="B62" s="71" t="str">
        <f>IF(ISTEXT("Recognition - District-"&amp;VLOOKUP(A62,'Chart of Accounts'!$B$5:$C$50,2,FALSE)),"Recognition - District-"&amp;VLOOKUP(A62,'Chart of Accounts'!$B$5:$C$50,2,FALSE),"")</f>
        <v>Recognition - District-Educational Materials</v>
      </c>
      <c r="C62" s="138"/>
      <c r="D62" s="138"/>
      <c r="E62" s="138"/>
      <c r="F62" s="138"/>
      <c r="G62" s="138"/>
      <c r="H62" s="138"/>
      <c r="I62" s="138"/>
      <c r="J62" s="138"/>
      <c r="K62" s="138"/>
      <c r="L62" s="138"/>
      <c r="M62" s="138"/>
      <c r="N62" s="138"/>
      <c r="O62" s="4">
        <f t="shared" ref="O62:O71" si="64">SUM(C62:N62)</f>
        <v>0</v>
      </c>
      <c r="T62" s="60" t="s">
        <v>33</v>
      </c>
      <c r="U62" s="60">
        <v>7004</v>
      </c>
      <c r="AA62" s="7" t="s">
        <v>190</v>
      </c>
      <c r="AB62" s="7" t="str">
        <f t="shared" ref="AB62:AB71" si="65">IF(A62="","",A62&amp;"-000000")</f>
        <v>7006-000000</v>
      </c>
      <c r="AC62" s="7">
        <v>574</v>
      </c>
      <c r="AD62" s="7" t="str">
        <f t="shared" ref="AD62:AD71" si="66">IF(LEN($O$1)=3,$O$1,IF(LEN($O$1)=2,0&amp;$O$1,IF(LEN($O$1)=1,0&amp;0&amp;$O$1,"ERROR")))</f>
        <v>035</v>
      </c>
      <c r="AE62" s="7"/>
      <c r="AF62" s="7"/>
      <c r="AG62" s="7">
        <v>110</v>
      </c>
      <c r="AH62" s="7" t="str">
        <f>Summary!$B$2</f>
        <v>USD</v>
      </c>
      <c r="AI62" s="7">
        <f t="shared" ref="AI62:AT71" si="67">IF(C62="",0,C62)</f>
        <v>0</v>
      </c>
      <c r="AJ62" s="7">
        <f t="shared" si="67"/>
        <v>0</v>
      </c>
      <c r="AK62" s="7">
        <f t="shared" si="67"/>
        <v>0</v>
      </c>
      <c r="AL62" s="7">
        <f t="shared" si="67"/>
        <v>0</v>
      </c>
      <c r="AM62" s="7">
        <f t="shared" si="67"/>
        <v>0</v>
      </c>
      <c r="AN62" s="7">
        <f t="shared" si="67"/>
        <v>0</v>
      </c>
      <c r="AO62" s="7">
        <f t="shared" si="67"/>
        <v>0</v>
      </c>
      <c r="AP62" s="7">
        <f t="shared" si="67"/>
        <v>0</v>
      </c>
      <c r="AQ62" s="7">
        <f t="shared" si="67"/>
        <v>0</v>
      </c>
      <c r="AR62" s="7">
        <f t="shared" si="67"/>
        <v>0</v>
      </c>
      <c r="AS62" s="7">
        <f t="shared" si="67"/>
        <v>0</v>
      </c>
      <c r="AT62" s="7">
        <f t="shared" si="67"/>
        <v>0</v>
      </c>
    </row>
    <row r="63" spans="1:46" ht="20.25" customHeight="1" x14ac:dyDescent="0.3">
      <c r="A63" s="11">
        <v>7008</v>
      </c>
      <c r="B63" s="71" t="str">
        <f>IF(ISTEXT("Recognition - District-"&amp;VLOOKUP(A63,'Chart of Accounts'!$B$5:$C$50,2,FALSE)),"Recognition - District-"&amp;VLOOKUP(A63,'Chart of Accounts'!$B$5:$C$50,2,FALSE),"")</f>
        <v>Recognition - District-Promotional Materials</v>
      </c>
      <c r="C63" s="138"/>
      <c r="D63" s="138"/>
      <c r="E63" s="138"/>
      <c r="F63" s="138"/>
      <c r="G63" s="138"/>
      <c r="H63" s="138"/>
      <c r="I63" s="138"/>
      <c r="J63" s="138"/>
      <c r="K63" s="138"/>
      <c r="L63" s="138"/>
      <c r="M63" s="138"/>
      <c r="N63" s="138"/>
      <c r="O63" s="4">
        <f t="shared" si="64"/>
        <v>0</v>
      </c>
      <c r="T63" s="60" t="s">
        <v>35</v>
      </c>
      <c r="U63" s="60">
        <v>7006</v>
      </c>
      <c r="AA63" s="7" t="s">
        <v>190</v>
      </c>
      <c r="AB63" s="7" t="str">
        <f t="shared" si="65"/>
        <v>7008-000000</v>
      </c>
      <c r="AC63" s="7">
        <v>574</v>
      </c>
      <c r="AD63" s="7" t="str">
        <f t="shared" si="66"/>
        <v>035</v>
      </c>
      <c r="AE63" s="7"/>
      <c r="AF63" s="7"/>
      <c r="AG63" s="7">
        <v>110</v>
      </c>
      <c r="AH63" s="7" t="str">
        <f>Summary!$B$2</f>
        <v>USD</v>
      </c>
      <c r="AI63" s="7">
        <f t="shared" si="67"/>
        <v>0</v>
      </c>
      <c r="AJ63" s="7">
        <f t="shared" si="67"/>
        <v>0</v>
      </c>
      <c r="AK63" s="7">
        <f t="shared" si="67"/>
        <v>0</v>
      </c>
      <c r="AL63" s="7">
        <f t="shared" si="67"/>
        <v>0</v>
      </c>
      <c r="AM63" s="7">
        <f t="shared" si="67"/>
        <v>0</v>
      </c>
      <c r="AN63" s="7">
        <f t="shared" si="67"/>
        <v>0</v>
      </c>
      <c r="AO63" s="7">
        <f t="shared" si="67"/>
        <v>0</v>
      </c>
      <c r="AP63" s="7">
        <f t="shared" si="67"/>
        <v>0</v>
      </c>
      <c r="AQ63" s="7">
        <f t="shared" si="67"/>
        <v>0</v>
      </c>
      <c r="AR63" s="7">
        <f t="shared" si="67"/>
        <v>0</v>
      </c>
      <c r="AS63" s="7">
        <f t="shared" si="67"/>
        <v>0</v>
      </c>
      <c r="AT63" s="7">
        <f t="shared" si="67"/>
        <v>0</v>
      </c>
    </row>
    <row r="64" spans="1:46" ht="20.25" customHeight="1" x14ac:dyDescent="0.3">
      <c r="A64" s="11">
        <v>7010</v>
      </c>
      <c r="B64" s="71" t="str">
        <f>IF(ISTEXT("Recognition - District-"&amp;VLOOKUP(A64,'Chart of Accounts'!$B$5:$C$50,2,FALSE)),"Recognition - District-"&amp;VLOOKUP(A64,'Chart of Accounts'!$B$5:$C$50,2,FALSE),"")</f>
        <v>Recognition - District-Awards Expense (Trophies, Plaques, Ribbons &amp; Certificates)</v>
      </c>
      <c r="C64" s="138"/>
      <c r="D64" s="138"/>
      <c r="E64" s="138"/>
      <c r="F64" s="138"/>
      <c r="G64" s="138"/>
      <c r="H64" s="138"/>
      <c r="I64" s="138"/>
      <c r="J64" s="138"/>
      <c r="K64" s="138"/>
      <c r="L64" s="138"/>
      <c r="M64" s="138"/>
      <c r="N64" s="138"/>
      <c r="O64" s="4">
        <f t="shared" si="64"/>
        <v>0</v>
      </c>
      <c r="T64" s="60" t="s">
        <v>37</v>
      </c>
      <c r="U64" s="60">
        <v>7008</v>
      </c>
      <c r="AA64" s="7" t="s">
        <v>190</v>
      </c>
      <c r="AB64" s="7" t="str">
        <f t="shared" si="65"/>
        <v>7010-000000</v>
      </c>
      <c r="AC64" s="7">
        <v>574</v>
      </c>
      <c r="AD64" s="7" t="str">
        <f t="shared" si="66"/>
        <v>035</v>
      </c>
      <c r="AE64" s="7"/>
      <c r="AF64" s="7"/>
      <c r="AG64" s="7">
        <v>110</v>
      </c>
      <c r="AH64" s="7" t="str">
        <f>Summary!$B$2</f>
        <v>USD</v>
      </c>
      <c r="AI64" s="7">
        <f t="shared" si="67"/>
        <v>0</v>
      </c>
      <c r="AJ64" s="7">
        <f t="shared" si="67"/>
        <v>0</v>
      </c>
      <c r="AK64" s="7">
        <f t="shared" si="67"/>
        <v>0</v>
      </c>
      <c r="AL64" s="7">
        <f t="shared" si="67"/>
        <v>0</v>
      </c>
      <c r="AM64" s="7">
        <f t="shared" si="67"/>
        <v>0</v>
      </c>
      <c r="AN64" s="7">
        <f t="shared" si="67"/>
        <v>0</v>
      </c>
      <c r="AO64" s="7">
        <f t="shared" si="67"/>
        <v>0</v>
      </c>
      <c r="AP64" s="7">
        <f t="shared" si="67"/>
        <v>0</v>
      </c>
      <c r="AQ64" s="7">
        <f t="shared" si="67"/>
        <v>0</v>
      </c>
      <c r="AR64" s="7">
        <f t="shared" si="67"/>
        <v>0</v>
      </c>
      <c r="AS64" s="7">
        <f t="shared" si="67"/>
        <v>0</v>
      </c>
      <c r="AT64" s="7">
        <f t="shared" si="67"/>
        <v>0</v>
      </c>
    </row>
    <row r="65" spans="1:46" ht="20.25" customHeight="1" x14ac:dyDescent="0.3">
      <c r="A65" s="11">
        <v>7012</v>
      </c>
      <c r="B65" s="71" t="str">
        <f>IF(ISTEXT("Recognition - District-"&amp;VLOOKUP(A65,'Chart of Accounts'!$B$5:$C$50,2,FALSE)),"Recognition - District-"&amp;VLOOKUP(A65,'Chart of Accounts'!$B$5:$C$50,2,FALSE),"")</f>
        <v>Recognition - District-Supplies &amp; Stationery Expense</v>
      </c>
      <c r="C65" s="138"/>
      <c r="D65" s="138"/>
      <c r="E65" s="138"/>
      <c r="F65" s="138"/>
      <c r="G65" s="138"/>
      <c r="H65" s="138"/>
      <c r="I65" s="138"/>
      <c r="J65" s="138"/>
      <c r="K65" s="138"/>
      <c r="L65" s="138"/>
      <c r="M65" s="138"/>
      <c r="N65" s="138"/>
      <c r="O65" s="4">
        <f t="shared" si="64"/>
        <v>0</v>
      </c>
      <c r="T65" s="60" t="s">
        <v>39</v>
      </c>
      <c r="U65" s="60">
        <v>7010</v>
      </c>
      <c r="AA65" s="7" t="s">
        <v>190</v>
      </c>
      <c r="AB65" s="7" t="str">
        <f t="shared" si="65"/>
        <v>7012-000000</v>
      </c>
      <c r="AC65" s="7">
        <v>574</v>
      </c>
      <c r="AD65" s="7" t="str">
        <f t="shared" si="66"/>
        <v>035</v>
      </c>
      <c r="AE65" s="7"/>
      <c r="AF65" s="7"/>
      <c r="AG65" s="7">
        <v>110</v>
      </c>
      <c r="AH65" s="7" t="str">
        <f>Summary!$B$2</f>
        <v>USD</v>
      </c>
      <c r="AI65" s="7">
        <f t="shared" si="67"/>
        <v>0</v>
      </c>
      <c r="AJ65" s="7">
        <f t="shared" si="67"/>
        <v>0</v>
      </c>
      <c r="AK65" s="7">
        <f t="shared" si="67"/>
        <v>0</v>
      </c>
      <c r="AL65" s="7">
        <f t="shared" si="67"/>
        <v>0</v>
      </c>
      <c r="AM65" s="7">
        <f t="shared" si="67"/>
        <v>0</v>
      </c>
      <c r="AN65" s="7">
        <f t="shared" si="67"/>
        <v>0</v>
      </c>
      <c r="AO65" s="7">
        <f t="shared" si="67"/>
        <v>0</v>
      </c>
      <c r="AP65" s="7">
        <f t="shared" si="67"/>
        <v>0</v>
      </c>
      <c r="AQ65" s="7">
        <f t="shared" si="67"/>
        <v>0</v>
      </c>
      <c r="AR65" s="7">
        <f t="shared" si="67"/>
        <v>0</v>
      </c>
      <c r="AS65" s="7">
        <f t="shared" si="67"/>
        <v>0</v>
      </c>
      <c r="AT65" s="7">
        <f t="shared" si="67"/>
        <v>0</v>
      </c>
    </row>
    <row r="66" spans="1:46" ht="20.25" customHeight="1" x14ac:dyDescent="0.3">
      <c r="A66" s="11">
        <v>7036</v>
      </c>
      <c r="B66" s="71" t="str">
        <f>IF(ISTEXT("Recognition - District-"&amp;VLOOKUP(A66,'Chart of Accounts'!$B$5:$C$50,2,FALSE)),"Recognition - District-"&amp;VLOOKUP(A66,'Chart of Accounts'!$B$5:$C$50,2,FALSE),"")</f>
        <v>Recognition - District-Advertising Expense</v>
      </c>
      <c r="C66" s="138"/>
      <c r="D66" s="138"/>
      <c r="E66" s="138"/>
      <c r="F66" s="138"/>
      <c r="G66" s="138"/>
      <c r="H66" s="138"/>
      <c r="I66" s="138"/>
      <c r="J66" s="138"/>
      <c r="K66" s="138"/>
      <c r="L66" s="138"/>
      <c r="M66" s="138"/>
      <c r="N66" s="138"/>
      <c r="O66" s="4">
        <f t="shared" si="64"/>
        <v>0</v>
      </c>
      <c r="T66" s="60" t="s">
        <v>41</v>
      </c>
      <c r="U66" s="60">
        <v>7012</v>
      </c>
      <c r="AA66" s="7" t="s">
        <v>190</v>
      </c>
      <c r="AB66" s="7" t="str">
        <f t="shared" si="65"/>
        <v>7036-000000</v>
      </c>
      <c r="AC66" s="7">
        <v>574</v>
      </c>
      <c r="AD66" s="7" t="str">
        <f t="shared" si="66"/>
        <v>035</v>
      </c>
      <c r="AE66" s="7"/>
      <c r="AF66" s="7"/>
      <c r="AG66" s="7">
        <v>110</v>
      </c>
      <c r="AH66" s="7" t="str">
        <f>Summary!$B$2</f>
        <v>USD</v>
      </c>
      <c r="AI66" s="7">
        <f t="shared" si="67"/>
        <v>0</v>
      </c>
      <c r="AJ66" s="7">
        <f t="shared" si="67"/>
        <v>0</v>
      </c>
      <c r="AK66" s="7">
        <f t="shared" si="67"/>
        <v>0</v>
      </c>
      <c r="AL66" s="7">
        <f t="shared" si="67"/>
        <v>0</v>
      </c>
      <c r="AM66" s="7">
        <f t="shared" si="67"/>
        <v>0</v>
      </c>
      <c r="AN66" s="7">
        <f t="shared" si="67"/>
        <v>0</v>
      </c>
      <c r="AO66" s="7">
        <f t="shared" si="67"/>
        <v>0</v>
      </c>
      <c r="AP66" s="7">
        <f t="shared" si="67"/>
        <v>0</v>
      </c>
      <c r="AQ66" s="7">
        <f t="shared" si="67"/>
        <v>0</v>
      </c>
      <c r="AR66" s="7">
        <f t="shared" si="67"/>
        <v>0</v>
      </c>
      <c r="AS66" s="7">
        <f t="shared" si="67"/>
        <v>0</v>
      </c>
      <c r="AT66" s="7">
        <f t="shared" si="67"/>
        <v>0</v>
      </c>
    </row>
    <row r="67" spans="1:46" ht="20.25" customHeight="1" x14ac:dyDescent="0.3">
      <c r="A67" s="11">
        <v>7044</v>
      </c>
      <c r="B67" s="71" t="str">
        <f>IF(ISTEXT("Recognition - District-"&amp;VLOOKUP(A67,'Chart of Accounts'!$B$5:$C$50,2,FALSE)),"Recognition - District-"&amp;VLOOKUP(A67,'Chart of Accounts'!$B$5:$C$50,2,FALSE),"")</f>
        <v>Recognition - District-Postage &amp; Shipping Expense</v>
      </c>
      <c r="C67" s="138"/>
      <c r="D67" s="138"/>
      <c r="E67" s="138"/>
      <c r="F67" s="138"/>
      <c r="G67" s="138"/>
      <c r="H67" s="138"/>
      <c r="I67" s="138"/>
      <c r="J67" s="138"/>
      <c r="K67" s="138"/>
      <c r="L67" s="138"/>
      <c r="M67" s="138"/>
      <c r="N67" s="138"/>
      <c r="O67" s="4">
        <f t="shared" si="64"/>
        <v>0</v>
      </c>
      <c r="T67" s="60" t="s">
        <v>43</v>
      </c>
      <c r="U67" s="60">
        <v>7014</v>
      </c>
      <c r="AA67" s="7" t="s">
        <v>190</v>
      </c>
      <c r="AB67" s="7" t="str">
        <f t="shared" si="65"/>
        <v>7044-000000</v>
      </c>
      <c r="AC67" s="7">
        <v>574</v>
      </c>
      <c r="AD67" s="7" t="str">
        <f t="shared" si="66"/>
        <v>035</v>
      </c>
      <c r="AE67" s="7"/>
      <c r="AF67" s="7"/>
      <c r="AG67" s="7">
        <v>110</v>
      </c>
      <c r="AH67" s="7" t="str">
        <f>Summary!$B$2</f>
        <v>USD</v>
      </c>
      <c r="AI67" s="7">
        <f t="shared" si="67"/>
        <v>0</v>
      </c>
      <c r="AJ67" s="7">
        <f t="shared" si="67"/>
        <v>0</v>
      </c>
      <c r="AK67" s="7">
        <f t="shared" si="67"/>
        <v>0</v>
      </c>
      <c r="AL67" s="7">
        <f t="shared" si="67"/>
        <v>0</v>
      </c>
      <c r="AM67" s="7">
        <f t="shared" si="67"/>
        <v>0</v>
      </c>
      <c r="AN67" s="7">
        <f t="shared" si="67"/>
        <v>0</v>
      </c>
      <c r="AO67" s="7">
        <f t="shared" si="67"/>
        <v>0</v>
      </c>
      <c r="AP67" s="7">
        <f t="shared" si="67"/>
        <v>0</v>
      </c>
      <c r="AQ67" s="7">
        <f t="shared" si="67"/>
        <v>0</v>
      </c>
      <c r="AR67" s="7">
        <f t="shared" si="67"/>
        <v>0</v>
      </c>
      <c r="AS67" s="7">
        <f t="shared" si="67"/>
        <v>0</v>
      </c>
      <c r="AT67" s="7">
        <f t="shared" si="67"/>
        <v>0</v>
      </c>
    </row>
    <row r="68" spans="1:46" ht="20.25" customHeight="1" x14ac:dyDescent="0.3">
      <c r="A68" s="11">
        <v>7082</v>
      </c>
      <c r="B68" s="71" t="str">
        <f>IF(ISTEXT("Recognition - District-"&amp;VLOOKUP(A68,'Chart of Accounts'!$B$5:$C$50,2,FALSE)),"Recognition - District-"&amp;VLOOKUP(A68,'Chart of Accounts'!$B$5:$C$50,2,FALSE),"")</f>
        <v>Recognition - District-Incentives</v>
      </c>
      <c r="C68" s="138"/>
      <c r="D68" s="138"/>
      <c r="E68" s="138"/>
      <c r="F68" s="138"/>
      <c r="G68" s="138"/>
      <c r="H68" s="138"/>
      <c r="I68" s="138"/>
      <c r="J68" s="138"/>
      <c r="K68" s="138"/>
      <c r="L68" s="138"/>
      <c r="M68" s="138"/>
      <c r="N68" s="138"/>
      <c r="O68" s="4">
        <f t="shared" si="64"/>
        <v>0</v>
      </c>
      <c r="T68" s="60" t="s">
        <v>45</v>
      </c>
      <c r="U68" s="60">
        <v>7016</v>
      </c>
      <c r="AA68" s="7" t="s">
        <v>190</v>
      </c>
      <c r="AB68" s="7" t="str">
        <f t="shared" si="65"/>
        <v>7082-000000</v>
      </c>
      <c r="AC68" s="7">
        <v>574</v>
      </c>
      <c r="AD68" s="7" t="str">
        <f t="shared" si="66"/>
        <v>035</v>
      </c>
      <c r="AE68" s="7"/>
      <c r="AF68" s="7"/>
      <c r="AG68" s="7">
        <v>110</v>
      </c>
      <c r="AH68" s="7" t="str">
        <f>Summary!$B$2</f>
        <v>USD</v>
      </c>
      <c r="AI68" s="7">
        <f t="shared" si="67"/>
        <v>0</v>
      </c>
      <c r="AJ68" s="7">
        <f t="shared" si="67"/>
        <v>0</v>
      </c>
      <c r="AK68" s="7">
        <f t="shared" si="67"/>
        <v>0</v>
      </c>
      <c r="AL68" s="7">
        <f t="shared" si="67"/>
        <v>0</v>
      </c>
      <c r="AM68" s="7">
        <f t="shared" si="67"/>
        <v>0</v>
      </c>
      <c r="AN68" s="7">
        <f t="shared" si="67"/>
        <v>0</v>
      </c>
      <c r="AO68" s="7">
        <f t="shared" si="67"/>
        <v>0</v>
      </c>
      <c r="AP68" s="7">
        <f t="shared" si="67"/>
        <v>0</v>
      </c>
      <c r="AQ68" s="7">
        <f t="shared" si="67"/>
        <v>0</v>
      </c>
      <c r="AR68" s="7">
        <f t="shared" si="67"/>
        <v>0</v>
      </c>
      <c r="AS68" s="7">
        <f t="shared" si="67"/>
        <v>0</v>
      </c>
      <c r="AT68" s="7">
        <f t="shared" si="67"/>
        <v>0</v>
      </c>
    </row>
    <row r="69" spans="1:46" ht="20.25" customHeight="1" x14ac:dyDescent="0.3">
      <c r="A69" s="21"/>
      <c r="B69" s="71" t="str">
        <f>IF(ISTEXT("Recognition - District-"&amp;VLOOKUP(A69,'Chart of Accounts'!$B$5:$C$50,2,FALSE)),"Recognition - District-"&amp;VLOOKUP(A69,'Chart of Accounts'!$B$5:$C$50,2,FALSE),"")</f>
        <v/>
      </c>
      <c r="C69" s="138"/>
      <c r="D69" s="138"/>
      <c r="E69" s="138"/>
      <c r="F69" s="138"/>
      <c r="G69" s="138"/>
      <c r="H69" s="138"/>
      <c r="I69" s="138"/>
      <c r="J69" s="138"/>
      <c r="K69" s="138"/>
      <c r="L69" s="138"/>
      <c r="M69" s="138"/>
      <c r="N69" s="138"/>
      <c r="O69" s="4">
        <f t="shared" si="64"/>
        <v>0</v>
      </c>
      <c r="T69" s="60" t="s">
        <v>47</v>
      </c>
      <c r="U69" s="60">
        <v>7018</v>
      </c>
      <c r="AA69" s="7" t="s">
        <v>190</v>
      </c>
      <c r="AB69" s="7" t="str">
        <f t="shared" si="65"/>
        <v/>
      </c>
      <c r="AC69" s="7">
        <v>574</v>
      </c>
      <c r="AD69" s="7" t="str">
        <f t="shared" si="66"/>
        <v>035</v>
      </c>
      <c r="AE69" s="7"/>
      <c r="AF69" s="7"/>
      <c r="AG69" s="7">
        <v>110</v>
      </c>
      <c r="AH69" s="7" t="str">
        <f>Summary!$B$2</f>
        <v>USD</v>
      </c>
      <c r="AI69" s="7">
        <f t="shared" si="67"/>
        <v>0</v>
      </c>
      <c r="AJ69" s="7">
        <f t="shared" si="67"/>
        <v>0</v>
      </c>
      <c r="AK69" s="7">
        <f t="shared" si="67"/>
        <v>0</v>
      </c>
      <c r="AL69" s="7">
        <f t="shared" si="67"/>
        <v>0</v>
      </c>
      <c r="AM69" s="7">
        <f t="shared" si="67"/>
        <v>0</v>
      </c>
      <c r="AN69" s="7">
        <f t="shared" si="67"/>
        <v>0</v>
      </c>
      <c r="AO69" s="7">
        <f t="shared" si="67"/>
        <v>0</v>
      </c>
      <c r="AP69" s="7">
        <f t="shared" si="67"/>
        <v>0</v>
      </c>
      <c r="AQ69" s="7">
        <f t="shared" si="67"/>
        <v>0</v>
      </c>
      <c r="AR69" s="7">
        <f t="shared" si="67"/>
        <v>0</v>
      </c>
      <c r="AS69" s="7">
        <f t="shared" si="67"/>
        <v>0</v>
      </c>
      <c r="AT69" s="7">
        <f t="shared" si="67"/>
        <v>0</v>
      </c>
    </row>
    <row r="70" spans="1:46" ht="20.25" customHeight="1" x14ac:dyDescent="0.3">
      <c r="A70" s="21"/>
      <c r="B70" s="71" t="str">
        <f>IF(ISTEXT("Recognition - District-"&amp;VLOOKUP(A70,'Chart of Accounts'!$B$5:$C$50,2,FALSE)),"Recognition - District-"&amp;VLOOKUP(A70,'Chart of Accounts'!$B$5:$C$50,2,FALSE),"")</f>
        <v/>
      </c>
      <c r="C70" s="138"/>
      <c r="D70" s="138"/>
      <c r="E70" s="138"/>
      <c r="F70" s="138"/>
      <c r="G70" s="138"/>
      <c r="H70" s="138"/>
      <c r="I70" s="138"/>
      <c r="J70" s="138"/>
      <c r="K70" s="138"/>
      <c r="L70" s="138"/>
      <c r="M70" s="138"/>
      <c r="N70" s="138"/>
      <c r="O70" s="4">
        <f t="shared" si="64"/>
        <v>0</v>
      </c>
      <c r="T70" s="60" t="s">
        <v>49</v>
      </c>
      <c r="U70" s="60">
        <v>7020</v>
      </c>
      <c r="AA70" s="7" t="s">
        <v>190</v>
      </c>
      <c r="AB70" s="7" t="str">
        <f t="shared" si="65"/>
        <v/>
      </c>
      <c r="AC70" s="7">
        <v>574</v>
      </c>
      <c r="AD70" s="7" t="str">
        <f t="shared" si="66"/>
        <v>035</v>
      </c>
      <c r="AE70" s="7"/>
      <c r="AF70" s="7"/>
      <c r="AG70" s="7">
        <v>110</v>
      </c>
      <c r="AH70" s="7" t="str">
        <f>Summary!$B$2</f>
        <v>USD</v>
      </c>
      <c r="AI70" s="7">
        <f t="shared" si="67"/>
        <v>0</v>
      </c>
      <c r="AJ70" s="7">
        <f t="shared" si="67"/>
        <v>0</v>
      </c>
      <c r="AK70" s="7">
        <f t="shared" si="67"/>
        <v>0</v>
      </c>
      <c r="AL70" s="7">
        <f t="shared" si="67"/>
        <v>0</v>
      </c>
      <c r="AM70" s="7">
        <f t="shared" si="67"/>
        <v>0</v>
      </c>
      <c r="AN70" s="7">
        <f t="shared" si="67"/>
        <v>0</v>
      </c>
      <c r="AO70" s="7">
        <f t="shared" si="67"/>
        <v>0</v>
      </c>
      <c r="AP70" s="7">
        <f t="shared" si="67"/>
        <v>0</v>
      </c>
      <c r="AQ70" s="7">
        <f t="shared" si="67"/>
        <v>0</v>
      </c>
      <c r="AR70" s="7">
        <f t="shared" si="67"/>
        <v>0</v>
      </c>
      <c r="AS70" s="7">
        <f t="shared" si="67"/>
        <v>0</v>
      </c>
      <c r="AT70" s="7">
        <f t="shared" si="67"/>
        <v>0</v>
      </c>
    </row>
    <row r="71" spans="1:46" ht="20.25" customHeight="1" x14ac:dyDescent="0.3">
      <c r="A71" s="21"/>
      <c r="B71" s="71" t="str">
        <f>IF(ISTEXT("Recognition - District-"&amp;VLOOKUP(A71,'Chart of Accounts'!$B$5:$C$50,2,FALSE)),"Recognition - District-"&amp;VLOOKUP(A71,'Chart of Accounts'!$B$5:$C$50,2,FALSE),"")</f>
        <v/>
      </c>
      <c r="C71" s="138"/>
      <c r="D71" s="138"/>
      <c r="E71" s="138"/>
      <c r="F71" s="138"/>
      <c r="G71" s="138"/>
      <c r="H71" s="138"/>
      <c r="I71" s="138"/>
      <c r="J71" s="138"/>
      <c r="K71" s="138"/>
      <c r="L71" s="138"/>
      <c r="M71" s="138"/>
      <c r="N71" s="138"/>
      <c r="O71" s="4">
        <f t="shared" si="64"/>
        <v>0</v>
      </c>
      <c r="T71" s="60" t="s">
        <v>51</v>
      </c>
      <c r="U71" s="60">
        <v>7022</v>
      </c>
      <c r="AA71" s="7" t="s">
        <v>190</v>
      </c>
      <c r="AB71" s="7" t="str">
        <f t="shared" si="65"/>
        <v/>
      </c>
      <c r="AC71" s="7">
        <v>574</v>
      </c>
      <c r="AD71" s="7" t="str">
        <f t="shared" si="66"/>
        <v>035</v>
      </c>
      <c r="AE71" s="7"/>
      <c r="AF71" s="7"/>
      <c r="AG71" s="7">
        <v>110</v>
      </c>
      <c r="AH71" s="7" t="str">
        <f>Summary!$B$2</f>
        <v>USD</v>
      </c>
      <c r="AI71" s="7">
        <f t="shared" si="67"/>
        <v>0</v>
      </c>
      <c r="AJ71" s="7">
        <f t="shared" si="67"/>
        <v>0</v>
      </c>
      <c r="AK71" s="7">
        <f t="shared" si="67"/>
        <v>0</v>
      </c>
      <c r="AL71" s="7">
        <f t="shared" si="67"/>
        <v>0</v>
      </c>
      <c r="AM71" s="7">
        <f t="shared" si="67"/>
        <v>0</v>
      </c>
      <c r="AN71" s="7">
        <f t="shared" si="67"/>
        <v>0</v>
      </c>
      <c r="AO71" s="7">
        <f t="shared" si="67"/>
        <v>0</v>
      </c>
      <c r="AP71" s="7">
        <f t="shared" si="67"/>
        <v>0</v>
      </c>
      <c r="AQ71" s="7">
        <f t="shared" si="67"/>
        <v>0</v>
      </c>
      <c r="AR71" s="7">
        <f t="shared" si="67"/>
        <v>0</v>
      </c>
      <c r="AS71" s="7">
        <f t="shared" si="67"/>
        <v>0</v>
      </c>
      <c r="AT71" s="7">
        <f t="shared" si="67"/>
        <v>0</v>
      </c>
    </row>
    <row r="72" spans="1:46" s="7" customFormat="1" ht="20.25" customHeight="1" x14ac:dyDescent="0.3">
      <c r="A72" s="70" t="s">
        <v>355</v>
      </c>
      <c r="B72" s="72"/>
      <c r="C72" s="73">
        <f>SUM(C62:C71)</f>
        <v>0</v>
      </c>
      <c r="D72" s="73">
        <f t="shared" ref="D72:O72" si="68">SUM(D62:D71)</f>
        <v>0</v>
      </c>
      <c r="E72" s="73">
        <f t="shared" si="68"/>
        <v>0</v>
      </c>
      <c r="F72" s="73">
        <f t="shared" si="68"/>
        <v>0</v>
      </c>
      <c r="G72" s="73">
        <f t="shared" si="68"/>
        <v>0</v>
      </c>
      <c r="H72" s="73">
        <f t="shared" si="68"/>
        <v>0</v>
      </c>
      <c r="I72" s="73">
        <f t="shared" si="68"/>
        <v>0</v>
      </c>
      <c r="J72" s="73">
        <f t="shared" si="68"/>
        <v>0</v>
      </c>
      <c r="K72" s="73">
        <f t="shared" si="68"/>
        <v>0</v>
      </c>
      <c r="L72" s="73">
        <f t="shared" si="68"/>
        <v>0</v>
      </c>
      <c r="M72" s="73">
        <f t="shared" si="68"/>
        <v>0</v>
      </c>
      <c r="N72" s="73">
        <f t="shared" si="68"/>
        <v>0</v>
      </c>
      <c r="O72" s="73">
        <f t="shared" si="68"/>
        <v>0</v>
      </c>
      <c r="T72" s="60" t="s">
        <v>53</v>
      </c>
      <c r="U72" s="60">
        <v>7024</v>
      </c>
    </row>
    <row r="73" spans="1:46" s="7" customFormat="1" ht="18.75" customHeight="1" x14ac:dyDescent="0.3">
      <c r="A73" s="3"/>
      <c r="B73" s="72"/>
      <c r="C73" s="4"/>
      <c r="D73" s="4"/>
      <c r="E73" s="4"/>
      <c r="F73" s="4"/>
      <c r="G73" s="4"/>
      <c r="H73" s="4"/>
      <c r="I73" s="4"/>
      <c r="J73" s="4"/>
      <c r="K73" s="4"/>
      <c r="L73" s="4"/>
      <c r="M73" s="4"/>
      <c r="N73" s="4"/>
      <c r="O73" s="4"/>
      <c r="T73" s="60" t="s">
        <v>55</v>
      </c>
      <c r="U73" s="60">
        <v>7026</v>
      </c>
    </row>
    <row r="74" spans="1:46" ht="20.25" x14ac:dyDescent="0.3">
      <c r="A74" s="11"/>
      <c r="B74" s="11"/>
      <c r="C74" s="4"/>
      <c r="D74" s="4"/>
      <c r="E74" s="4"/>
      <c r="F74" s="4"/>
      <c r="G74" s="4"/>
      <c r="H74" s="4"/>
      <c r="I74" s="4"/>
      <c r="J74" s="4"/>
      <c r="K74" s="4"/>
      <c r="L74" s="4"/>
      <c r="M74" s="4"/>
      <c r="N74" s="4"/>
      <c r="O74" s="4"/>
      <c r="T74" s="60" t="s">
        <v>57</v>
      </c>
      <c r="U74" s="60">
        <v>7028</v>
      </c>
    </row>
    <row r="75" spans="1:46" ht="21" thickBot="1" x14ac:dyDescent="0.35">
      <c r="A75" s="1"/>
      <c r="B75" s="65" t="s">
        <v>315</v>
      </c>
      <c r="C75" s="79">
        <f>SUM(C20+C33+C46+C59+C72)</f>
        <v>0</v>
      </c>
      <c r="D75" s="79">
        <f t="shared" ref="D75:O75" si="69">SUM(D20+D33+D46+D59+D72)</f>
        <v>50</v>
      </c>
      <c r="E75" s="79">
        <f t="shared" si="69"/>
        <v>900</v>
      </c>
      <c r="F75" s="79">
        <f t="shared" si="69"/>
        <v>2300</v>
      </c>
      <c r="G75" s="79">
        <f t="shared" si="69"/>
        <v>725</v>
      </c>
      <c r="H75" s="79">
        <f t="shared" si="69"/>
        <v>900</v>
      </c>
      <c r="I75" s="79">
        <f t="shared" si="69"/>
        <v>1050</v>
      </c>
      <c r="J75" s="79">
        <f t="shared" si="69"/>
        <v>200</v>
      </c>
      <c r="K75" s="79">
        <f t="shared" si="69"/>
        <v>0</v>
      </c>
      <c r="L75" s="79">
        <f t="shared" si="69"/>
        <v>0</v>
      </c>
      <c r="M75" s="79">
        <f t="shared" si="69"/>
        <v>0</v>
      </c>
      <c r="N75" s="79">
        <f t="shared" si="69"/>
        <v>0</v>
      </c>
      <c r="O75" s="79">
        <f t="shared" si="69"/>
        <v>6125</v>
      </c>
      <c r="T75" s="60" t="s">
        <v>59</v>
      </c>
      <c r="U75" s="60">
        <v>7030</v>
      </c>
    </row>
    <row r="76" spans="1:46" ht="15.75" thickTop="1" x14ac:dyDescent="0.2">
      <c r="T76" s="60" t="s">
        <v>61</v>
      </c>
      <c r="U76" s="60">
        <v>7032</v>
      </c>
    </row>
    <row r="77" spans="1:46" x14ac:dyDescent="0.2">
      <c r="T77" s="60" t="s">
        <v>63</v>
      </c>
      <c r="U77" s="60">
        <v>7034</v>
      </c>
    </row>
    <row r="78" spans="1:46" x14ac:dyDescent="0.2">
      <c r="T78" s="60" t="s">
        <v>65</v>
      </c>
      <c r="U78" s="60">
        <v>7036</v>
      </c>
    </row>
    <row r="79" spans="1:46" x14ac:dyDescent="0.2">
      <c r="T79" s="60" t="s">
        <v>67</v>
      </c>
      <c r="U79" s="60">
        <v>7038</v>
      </c>
    </row>
    <row r="80" spans="1:46" x14ac:dyDescent="0.2">
      <c r="T80" s="60" t="s">
        <v>69</v>
      </c>
      <c r="U80" s="60">
        <v>7040</v>
      </c>
    </row>
    <row r="81" spans="20:21" x14ac:dyDescent="0.2">
      <c r="T81" s="60" t="s">
        <v>71</v>
      </c>
      <c r="U81" s="60">
        <v>7042</v>
      </c>
    </row>
    <row r="82" spans="20:21" x14ac:dyDescent="0.2">
      <c r="T82" s="60" t="s">
        <v>72</v>
      </c>
      <c r="U82" s="60">
        <v>7044</v>
      </c>
    </row>
    <row r="83" spans="20:21" x14ac:dyDescent="0.2">
      <c r="T83" s="60" t="s">
        <v>74</v>
      </c>
      <c r="U83" s="60">
        <v>7046</v>
      </c>
    </row>
    <row r="84" spans="20:21" x14ac:dyDescent="0.2">
      <c r="T84" s="60" t="s">
        <v>76</v>
      </c>
      <c r="U84" s="60">
        <v>7048</v>
      </c>
    </row>
    <row r="85" spans="20:21" x14ac:dyDescent="0.2">
      <c r="T85" s="60" t="s">
        <v>78</v>
      </c>
      <c r="U85" s="60">
        <v>7050</v>
      </c>
    </row>
    <row r="86" spans="20:21" x14ac:dyDescent="0.2">
      <c r="T86" s="60" t="s">
        <v>80</v>
      </c>
      <c r="U86" s="60">
        <v>7052</v>
      </c>
    </row>
    <row r="87" spans="20:21" x14ac:dyDescent="0.2">
      <c r="T87" s="60" t="s">
        <v>81</v>
      </c>
      <c r="U87" s="60">
        <v>7070</v>
      </c>
    </row>
    <row r="88" spans="20:21" x14ac:dyDescent="0.2">
      <c r="T88" s="60" t="s">
        <v>83</v>
      </c>
      <c r="U88" s="60">
        <v>7072</v>
      </c>
    </row>
    <row r="89" spans="20:21" x14ac:dyDescent="0.2">
      <c r="T89" s="60" t="s">
        <v>85</v>
      </c>
      <c r="U89" s="60">
        <v>7078</v>
      </c>
    </row>
    <row r="90" spans="20:21" x14ac:dyDescent="0.2">
      <c r="T90" s="60" t="s">
        <v>87</v>
      </c>
      <c r="U90" s="60">
        <v>7080</v>
      </c>
    </row>
    <row r="91" spans="20:21" x14ac:dyDescent="0.2">
      <c r="T91" s="60" t="s">
        <v>89</v>
      </c>
      <c r="U91" s="60">
        <v>7082</v>
      </c>
    </row>
    <row r="92" spans="20:21" x14ac:dyDescent="0.2">
      <c r="T92" s="60" t="s">
        <v>91</v>
      </c>
      <c r="U92" s="60">
        <v>7084</v>
      </c>
    </row>
    <row r="93" spans="20:21" x14ac:dyDescent="0.2">
      <c r="T93" s="60" t="s">
        <v>93</v>
      </c>
      <c r="U93" s="60">
        <v>7086</v>
      </c>
    </row>
    <row r="94" spans="20:21" x14ac:dyDescent="0.2">
      <c r="T94" s="60" t="s">
        <v>95</v>
      </c>
      <c r="U94" s="60">
        <v>7088</v>
      </c>
    </row>
    <row r="95" spans="20:21" x14ac:dyDescent="0.2">
      <c r="T95" s="60" t="s">
        <v>97</v>
      </c>
      <c r="U95" s="60">
        <v>7090</v>
      </c>
    </row>
    <row r="99" spans="21:21" x14ac:dyDescent="0.2">
      <c r="U99" s="7"/>
    </row>
    <row r="100" spans="21:21" x14ac:dyDescent="0.2">
      <c r="U100" s="7"/>
    </row>
  </sheetData>
  <sheetProtection algorithmName="SHA-512" hashValue="Jah0QOid5aKtRyISGVji5uWkPfAzy2E2NyffIFKe1vJP18FnHEjgilOog3JEcV/zA70Bbtwt00enu32KbmYUow==" saltValue="oYg1Cx53ta1I8CenZFO5uA==" spinCount="100000" sheet="1" scenarios="1"/>
  <protectedRanges>
    <protectedRange sqref="C61:O61 O62:O71 C72:O74 C9:O9 O10:O19 C20:O20 C22:O22 O23:O32 C33:O33 C35:O35 O36:O45 C46:O46 C48:O48 O49:O58 C59:O59" name="Range1"/>
    <protectedRange sqref="C62:N71 C10:N19 C23:N32 C36:N45 C49:N58" name="Range1_1"/>
  </protectedRanges>
  <mergeCells count="1">
    <mergeCell ref="C5:O5"/>
  </mergeCells>
  <dataValidations count="2">
    <dataValidation type="list" allowBlank="1" showInputMessage="1" showErrorMessage="1" sqref="A69:A71 A43:A45 A17:A19 A30:A32 A56:A58" xr:uid="{00000000-0002-0000-0700-000000000000}">
      <formula1>$U$62:$U$100</formula1>
    </dataValidation>
    <dataValidation type="decimal" operator="greaterThanOrEqual" allowBlank="1" showInputMessage="1" showErrorMessage="1" sqref="C62:N71 C10:N19 C23:N32 C36:N45 C49:N58" xr:uid="{00000000-0002-0000-0700-000001000000}">
      <formula1>0</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13"/>
  <sheetViews>
    <sheetView zoomScale="64" zoomScaleNormal="64" workbookViewId="0">
      <selection activeCell="G12" sqref="G12"/>
    </sheetView>
  </sheetViews>
  <sheetFormatPr defaultRowHeight="15" x14ac:dyDescent="0.2"/>
  <cols>
    <col min="1" max="1" width="11.140625" style="60" customWidth="1"/>
    <col min="2" max="2" width="68.28515625" style="60" customWidth="1"/>
    <col min="3" max="3" width="17.5703125" style="60" customWidth="1"/>
    <col min="4" max="15" width="17.28515625" style="60" customWidth="1"/>
    <col min="16" max="18" width="9.140625" style="60"/>
    <col min="19" max="26" width="0" style="60" hidden="1" customWidth="1"/>
    <col min="27" max="27" width="10.85546875" style="60" hidden="1" customWidth="1"/>
    <col min="28" max="28" width="9.42578125" style="60" hidden="1" customWidth="1"/>
    <col min="29" max="29" width="14.85546875" style="60" hidden="1" customWidth="1"/>
    <col min="30" max="31" width="11.28515625" style="60" hidden="1" customWidth="1"/>
    <col min="32" max="32" width="12.28515625" style="60" hidden="1" customWidth="1"/>
    <col min="33" max="33" width="17" style="60" hidden="1" customWidth="1"/>
    <col min="34" max="34" width="19.7109375" style="60" hidden="1" customWidth="1"/>
    <col min="35" max="43" width="10" style="60" hidden="1" customWidth="1"/>
    <col min="44" max="46" width="11" style="60" hidden="1" customWidth="1"/>
    <col min="47" max="47" width="0" style="60" hidden="1" customWidth="1"/>
    <col min="48" max="16384" width="9.140625" style="60"/>
  </cols>
  <sheetData>
    <row r="1" spans="1:46" s="7" customFormat="1" ht="15.75" x14ac:dyDescent="0.25">
      <c r="A1" s="6"/>
      <c r="G1" s="57" t="s">
        <v>0</v>
      </c>
      <c r="N1" s="58" t="s">
        <v>2</v>
      </c>
      <c r="O1" s="58">
        <f>Summary!B1</f>
        <v>35</v>
      </c>
    </row>
    <row r="2" spans="1:46" s="7" customFormat="1" ht="15.75" x14ac:dyDescent="0.25">
      <c r="A2" s="6"/>
      <c r="G2" s="57" t="s">
        <v>1</v>
      </c>
    </row>
    <row r="3" spans="1:46" s="7" customFormat="1" ht="15.75" x14ac:dyDescent="0.25">
      <c r="G3" s="57" t="str">
        <f>Recognition!G3</f>
        <v>2020-2021</v>
      </c>
    </row>
    <row r="4" spans="1:46" s="7" customFormat="1" ht="10.5" customHeight="1" thickBot="1" x14ac:dyDescent="0.3">
      <c r="G4" s="57"/>
    </row>
    <row r="5" spans="1:46" s="7" customFormat="1" ht="16.5" thickBot="1" x14ac:dyDescent="0.3">
      <c r="A5" s="59"/>
      <c r="B5" s="60"/>
      <c r="C5" s="268" t="str">
        <f>Summary!B2</f>
        <v>USD</v>
      </c>
      <c r="D5" s="269"/>
      <c r="E5" s="269"/>
      <c r="F5" s="269"/>
      <c r="G5" s="269"/>
      <c r="H5" s="269"/>
      <c r="I5" s="269"/>
      <c r="J5" s="269"/>
      <c r="K5" s="269"/>
      <c r="L5" s="269"/>
      <c r="M5" s="269"/>
      <c r="N5" s="269"/>
      <c r="O5" s="270"/>
    </row>
    <row r="6" spans="1:46" s="7" customFormat="1" ht="40.5" x14ac:dyDescent="0.55000000000000004">
      <c r="A6" s="61" t="s">
        <v>12</v>
      </c>
      <c r="B6" s="62" t="s">
        <v>3</v>
      </c>
      <c r="C6" s="63">
        <f>Summary!B6</f>
        <v>44043</v>
      </c>
      <c r="D6" s="63">
        <f>Summary!C6</f>
        <v>44073</v>
      </c>
      <c r="E6" s="63">
        <f>Summary!D6</f>
        <v>44103</v>
      </c>
      <c r="F6" s="63">
        <f>Summary!E6</f>
        <v>44133</v>
      </c>
      <c r="G6" s="63">
        <f>Summary!F6</f>
        <v>44163</v>
      </c>
      <c r="H6" s="63">
        <f>Summary!G6</f>
        <v>44193</v>
      </c>
      <c r="I6" s="63">
        <f>Summary!H6</f>
        <v>44223</v>
      </c>
      <c r="J6" s="63">
        <f>Summary!I6</f>
        <v>44253</v>
      </c>
      <c r="K6" s="63">
        <f>Summary!J6</f>
        <v>44283</v>
      </c>
      <c r="L6" s="63">
        <f>Summary!K6</f>
        <v>44313</v>
      </c>
      <c r="M6" s="63">
        <f>Summary!L6</f>
        <v>44343</v>
      </c>
      <c r="N6" s="63">
        <f>Summary!M6</f>
        <v>44373</v>
      </c>
      <c r="O6" s="63" t="s">
        <v>4</v>
      </c>
      <c r="AA6" s="64" t="s">
        <v>139</v>
      </c>
      <c r="AB6" s="64" t="s">
        <v>140</v>
      </c>
      <c r="AC6" s="64" t="s">
        <v>153</v>
      </c>
      <c r="AD6" s="64" t="s">
        <v>154</v>
      </c>
      <c r="AE6" s="64" t="s">
        <v>156</v>
      </c>
      <c r="AF6" s="64" t="s">
        <v>155</v>
      </c>
      <c r="AG6" s="64" t="s">
        <v>157</v>
      </c>
      <c r="AH6" s="64" t="s">
        <v>158</v>
      </c>
      <c r="AI6" s="64" t="s">
        <v>141</v>
      </c>
      <c r="AJ6" s="64" t="s">
        <v>142</v>
      </c>
      <c r="AK6" s="64" t="s">
        <v>143</v>
      </c>
      <c r="AL6" s="64" t="s">
        <v>144</v>
      </c>
      <c r="AM6" s="64" t="s">
        <v>145</v>
      </c>
      <c r="AN6" s="64" t="s">
        <v>146</v>
      </c>
      <c r="AO6" s="64" t="s">
        <v>147</v>
      </c>
      <c r="AP6" s="64" t="s">
        <v>148</v>
      </c>
      <c r="AQ6" s="64" t="s">
        <v>149</v>
      </c>
      <c r="AR6" s="64" t="s">
        <v>150</v>
      </c>
      <c r="AS6" s="64" t="s">
        <v>151</v>
      </c>
      <c r="AT6" s="64" t="s">
        <v>152</v>
      </c>
    </row>
    <row r="7" spans="1:46" s="7" customFormat="1" ht="20.25" x14ac:dyDescent="0.3">
      <c r="A7" s="2"/>
      <c r="B7" s="65"/>
      <c r="C7" s="65"/>
      <c r="D7" s="4"/>
      <c r="E7" s="4"/>
      <c r="F7" s="4"/>
      <c r="G7" s="4"/>
      <c r="H7" s="4"/>
      <c r="I7" s="4"/>
      <c r="J7" s="4"/>
      <c r="K7" s="4"/>
      <c r="L7" s="4"/>
      <c r="M7" s="4"/>
      <c r="N7" s="4"/>
      <c r="O7" s="4"/>
      <c r="AB7" s="66"/>
    </row>
    <row r="8" spans="1:46" ht="20.25" x14ac:dyDescent="0.3">
      <c r="A8" s="67" t="s">
        <v>306</v>
      </c>
      <c r="B8" s="68"/>
      <c r="C8" s="65"/>
      <c r="D8" s="4"/>
      <c r="E8" s="4"/>
      <c r="F8" s="4"/>
      <c r="G8" s="4"/>
      <c r="H8" s="4"/>
      <c r="I8" s="4"/>
      <c r="J8" s="4"/>
      <c r="K8" s="4"/>
      <c r="L8" s="4"/>
      <c r="M8" s="4"/>
      <c r="N8" s="4"/>
      <c r="O8" s="4"/>
    </row>
    <row r="9" spans="1:46" ht="20.25" x14ac:dyDescent="0.3">
      <c r="A9" s="70" t="s">
        <v>307</v>
      </c>
      <c r="B9" s="72"/>
      <c r="C9" s="4"/>
      <c r="D9" s="4"/>
      <c r="E9" s="4"/>
      <c r="F9" s="4"/>
      <c r="G9" s="4"/>
      <c r="H9" s="4"/>
      <c r="I9" s="4"/>
      <c r="J9" s="4"/>
      <c r="K9" s="4"/>
      <c r="L9" s="4"/>
      <c r="M9" s="4"/>
      <c r="N9" s="4"/>
      <c r="O9" s="4"/>
      <c r="T9" s="128" t="s">
        <v>258</v>
      </c>
    </row>
    <row r="10" spans="1:46" ht="20.25" customHeight="1" x14ac:dyDescent="0.3">
      <c r="A10" s="11">
        <v>7006</v>
      </c>
      <c r="B10" s="71" t="str">
        <f>IF(ISTEXT("Building New Clubs-"&amp;VLOOKUP(A10,'Chart of Accounts'!$B$5:$C$50,2,FALSE)),"Building New Clubs-"&amp;VLOOKUP(A10,'Chart of Accounts'!$B$5:$C$50,2,FALSE),"")</f>
        <v>Building New Clubs-Educational Materials</v>
      </c>
      <c r="C10" s="182"/>
      <c r="D10" s="182"/>
      <c r="E10" s="182"/>
      <c r="F10" s="182"/>
      <c r="G10" s="182"/>
      <c r="H10" s="182"/>
      <c r="I10" s="182"/>
      <c r="J10" s="182"/>
      <c r="K10" s="182"/>
      <c r="L10" s="182"/>
      <c r="M10" s="182"/>
      <c r="N10" s="182"/>
      <c r="O10" s="4">
        <f t="shared" ref="O10:O19" si="0">SUM(C10:N10)</f>
        <v>0</v>
      </c>
      <c r="T10" s="60" t="s">
        <v>33</v>
      </c>
      <c r="U10" s="60">
        <v>7004</v>
      </c>
      <c r="AA10" s="7" t="s">
        <v>190</v>
      </c>
      <c r="AB10" s="7" t="str">
        <f t="shared" ref="AB10:AB19" si="1">IF(A10="","",A10&amp;"-000000")</f>
        <v>7006-000000</v>
      </c>
      <c r="AC10" s="7">
        <v>580</v>
      </c>
      <c r="AD10" s="7" t="str">
        <f t="shared" ref="AD10:AD19" si="2">IF(LEN($O$1)=3,$O$1,IF(LEN($O$1)=2,0&amp;$O$1,IF(LEN($O$1)=1,0&amp;0&amp;$O$1,"ERROR")))</f>
        <v>035</v>
      </c>
      <c r="AE10" s="7"/>
      <c r="AF10" s="7"/>
      <c r="AG10" s="7">
        <v>110</v>
      </c>
      <c r="AH10" s="7" t="str">
        <f>Summary!$B$2</f>
        <v>USD</v>
      </c>
      <c r="AI10" s="7">
        <f t="shared" ref="AI10:AT19"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ustomHeight="1" x14ac:dyDescent="0.3">
      <c r="A11" s="11">
        <v>7008</v>
      </c>
      <c r="B11" s="71" t="str">
        <f>IF(ISTEXT("Building New Clubs-"&amp;VLOOKUP(A11,'Chart of Accounts'!$B$5:$C$50,2,FALSE)),"Building New Clubs-"&amp;VLOOKUP(A11,'Chart of Accounts'!$B$5:$C$50,2,FALSE),"")</f>
        <v>Building New Clubs-Promotional Materials</v>
      </c>
      <c r="C11" s="182"/>
      <c r="D11" s="182"/>
      <c r="E11" s="182"/>
      <c r="F11" s="182">
        <v>300</v>
      </c>
      <c r="G11" s="182">
        <v>200</v>
      </c>
      <c r="H11" s="182"/>
      <c r="I11" s="182">
        <v>500</v>
      </c>
      <c r="J11" s="182"/>
      <c r="K11" s="182">
        <v>500</v>
      </c>
      <c r="L11" s="182">
        <v>200</v>
      </c>
      <c r="M11" s="182"/>
      <c r="N11" s="182"/>
      <c r="O11" s="4">
        <f t="shared" si="0"/>
        <v>1700</v>
      </c>
      <c r="T11" s="60" t="s">
        <v>35</v>
      </c>
      <c r="U11" s="60">
        <v>7006</v>
      </c>
      <c r="AA11" s="7" t="s">
        <v>190</v>
      </c>
      <c r="AB11" s="7" t="str">
        <f t="shared" si="1"/>
        <v>7008-000000</v>
      </c>
      <c r="AC11" s="7">
        <v>580</v>
      </c>
      <c r="AD11" s="7" t="str">
        <f t="shared" si="2"/>
        <v>035</v>
      </c>
      <c r="AE11" s="7"/>
      <c r="AF11" s="7"/>
      <c r="AG11" s="7">
        <v>110</v>
      </c>
      <c r="AH11" s="7" t="str">
        <f>Summary!$B$2</f>
        <v>USD</v>
      </c>
      <c r="AI11" s="7">
        <f t="shared" si="3"/>
        <v>0</v>
      </c>
      <c r="AJ11" s="7">
        <f t="shared" si="3"/>
        <v>0</v>
      </c>
      <c r="AK11" s="7">
        <f t="shared" si="3"/>
        <v>0</v>
      </c>
      <c r="AL11" s="7">
        <f t="shared" si="3"/>
        <v>300</v>
      </c>
      <c r="AM11" s="7">
        <f t="shared" si="3"/>
        <v>200</v>
      </c>
      <c r="AN11" s="7">
        <f t="shared" si="3"/>
        <v>0</v>
      </c>
      <c r="AO11" s="7">
        <f t="shared" si="3"/>
        <v>500</v>
      </c>
      <c r="AP11" s="7">
        <f t="shared" si="3"/>
        <v>0</v>
      </c>
      <c r="AQ11" s="7">
        <f t="shared" si="3"/>
        <v>500</v>
      </c>
      <c r="AR11" s="7">
        <f t="shared" si="3"/>
        <v>200</v>
      </c>
      <c r="AS11" s="7">
        <f t="shared" si="3"/>
        <v>0</v>
      </c>
      <c r="AT11" s="7">
        <f t="shared" si="3"/>
        <v>0</v>
      </c>
    </row>
    <row r="12" spans="1:46" ht="20.25" customHeight="1" x14ac:dyDescent="0.3">
      <c r="A12" s="11">
        <v>7010</v>
      </c>
      <c r="B12" s="71" t="str">
        <f>IF(ISTEXT("Building New Clubs-"&amp;VLOOKUP(A12,'Chart of Accounts'!$B$5:$C$50,2,FALSE)),"Building New Clubs-"&amp;VLOOKUP(A12,'Chart of Accounts'!$B$5:$C$50,2,FALSE),"")</f>
        <v>Building New Clubs-Awards Expense (Trophies, Plaques, Ribbons &amp; Certificates)</v>
      </c>
      <c r="C12" s="182"/>
      <c r="D12" s="182"/>
      <c r="E12" s="182"/>
      <c r="F12" s="182"/>
      <c r="G12" s="182"/>
      <c r="H12" s="182"/>
      <c r="I12" s="182"/>
      <c r="J12" s="182"/>
      <c r="K12" s="182"/>
      <c r="L12" s="182"/>
      <c r="M12" s="182"/>
      <c r="N12" s="182"/>
      <c r="O12" s="4">
        <f t="shared" si="0"/>
        <v>0</v>
      </c>
      <c r="T12" s="60" t="s">
        <v>37</v>
      </c>
      <c r="U12" s="60">
        <v>7008</v>
      </c>
      <c r="AA12" s="7" t="s">
        <v>190</v>
      </c>
      <c r="AB12" s="7" t="str">
        <f t="shared" si="1"/>
        <v>7010-000000</v>
      </c>
      <c r="AC12" s="7">
        <v>580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customHeight="1" x14ac:dyDescent="0.3">
      <c r="A13" s="11">
        <v>7012</v>
      </c>
      <c r="B13" s="71" t="str">
        <f>IF(ISTEXT("Building New Clubs-"&amp;VLOOKUP(A13,'Chart of Accounts'!$B$5:$C$50,2,FALSE)),"Building New Clubs-"&amp;VLOOKUP(A13,'Chart of Accounts'!$B$5:$C$50,2,FALSE),"")</f>
        <v>Building New Clubs-Supplies &amp; Stationery Expense</v>
      </c>
      <c r="C13" s="182"/>
      <c r="D13" s="182"/>
      <c r="E13" s="182"/>
      <c r="F13" s="182"/>
      <c r="G13" s="182"/>
      <c r="H13" s="182"/>
      <c r="I13" s="182"/>
      <c r="J13" s="182"/>
      <c r="K13" s="182"/>
      <c r="L13" s="182"/>
      <c r="M13" s="182"/>
      <c r="N13" s="182"/>
      <c r="O13" s="4">
        <f t="shared" si="0"/>
        <v>0</v>
      </c>
      <c r="T13" s="60" t="s">
        <v>39</v>
      </c>
      <c r="U13" s="60">
        <v>7010</v>
      </c>
      <c r="AA13" s="7" t="s">
        <v>190</v>
      </c>
      <c r="AB13" s="7" t="str">
        <f t="shared" si="1"/>
        <v>7012-000000</v>
      </c>
      <c r="AC13" s="7">
        <v>580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customHeight="1" x14ac:dyDescent="0.3">
      <c r="A14" s="11">
        <v>7036</v>
      </c>
      <c r="B14" s="71" t="str">
        <f>IF(ISTEXT("Building New Clubs-"&amp;VLOOKUP(A14,'Chart of Accounts'!$B$5:$C$50,2,FALSE)),"Building New Clubs-"&amp;VLOOKUP(A14,'Chart of Accounts'!$B$5:$C$50,2,FALSE),"")</f>
        <v>Building New Clubs-Advertising Expense</v>
      </c>
      <c r="C14" s="182"/>
      <c r="D14" s="182"/>
      <c r="E14" s="182"/>
      <c r="F14" s="182">
        <v>150</v>
      </c>
      <c r="G14" s="182"/>
      <c r="H14" s="182"/>
      <c r="I14" s="182"/>
      <c r="J14" s="182">
        <v>150</v>
      </c>
      <c r="K14" s="182"/>
      <c r="L14" s="182"/>
      <c r="M14" s="182"/>
      <c r="N14" s="182"/>
      <c r="O14" s="4">
        <f t="shared" si="0"/>
        <v>300</v>
      </c>
      <c r="T14" s="60" t="s">
        <v>41</v>
      </c>
      <c r="U14" s="60">
        <v>7012</v>
      </c>
      <c r="AA14" s="7" t="s">
        <v>190</v>
      </c>
      <c r="AB14" s="7" t="str">
        <f t="shared" si="1"/>
        <v>7036-000000</v>
      </c>
      <c r="AC14" s="7">
        <v>580</v>
      </c>
      <c r="AD14" s="7" t="str">
        <f t="shared" si="2"/>
        <v>035</v>
      </c>
      <c r="AE14" s="7"/>
      <c r="AF14" s="7"/>
      <c r="AG14" s="7">
        <v>110</v>
      </c>
      <c r="AH14" s="7" t="str">
        <f>Summary!$B$2</f>
        <v>USD</v>
      </c>
      <c r="AI14" s="7">
        <f t="shared" si="3"/>
        <v>0</v>
      </c>
      <c r="AJ14" s="7">
        <f t="shared" si="3"/>
        <v>0</v>
      </c>
      <c r="AK14" s="7">
        <f t="shared" si="3"/>
        <v>0</v>
      </c>
      <c r="AL14" s="7">
        <f t="shared" si="3"/>
        <v>150</v>
      </c>
      <c r="AM14" s="7">
        <f t="shared" si="3"/>
        <v>0</v>
      </c>
      <c r="AN14" s="7">
        <f t="shared" si="3"/>
        <v>0</v>
      </c>
      <c r="AO14" s="7">
        <f t="shared" si="3"/>
        <v>0</v>
      </c>
      <c r="AP14" s="7">
        <f t="shared" si="3"/>
        <v>150</v>
      </c>
      <c r="AQ14" s="7">
        <f t="shared" si="3"/>
        <v>0</v>
      </c>
      <c r="AR14" s="7">
        <f t="shared" si="3"/>
        <v>0</v>
      </c>
      <c r="AS14" s="7">
        <f t="shared" si="3"/>
        <v>0</v>
      </c>
      <c r="AT14" s="7">
        <f t="shared" si="3"/>
        <v>0</v>
      </c>
    </row>
    <row r="15" spans="1:46" ht="20.25" customHeight="1" x14ac:dyDescent="0.3">
      <c r="A15" s="11">
        <v>7044</v>
      </c>
      <c r="B15" s="71" t="str">
        <f>IF(ISTEXT("Building New Clubs-"&amp;VLOOKUP(A15,'Chart of Accounts'!$B$5:$C$50,2,FALSE)),"Building New Clubs-"&amp;VLOOKUP(A15,'Chart of Accounts'!$B$5:$C$50,2,FALSE),"")</f>
        <v>Building New Clubs-Postage &amp; Shipping Expense</v>
      </c>
      <c r="C15" s="182"/>
      <c r="D15" s="182"/>
      <c r="E15" s="182"/>
      <c r="F15" s="182"/>
      <c r="G15" s="182"/>
      <c r="H15" s="182"/>
      <c r="I15" s="182"/>
      <c r="J15" s="182"/>
      <c r="K15" s="182"/>
      <c r="L15" s="182"/>
      <c r="M15" s="182"/>
      <c r="N15" s="182"/>
      <c r="O15" s="4">
        <f t="shared" si="0"/>
        <v>0</v>
      </c>
      <c r="T15" s="60" t="s">
        <v>43</v>
      </c>
      <c r="U15" s="60">
        <v>7014</v>
      </c>
      <c r="AA15" s="7" t="s">
        <v>190</v>
      </c>
      <c r="AB15" s="7" t="str">
        <f t="shared" si="1"/>
        <v>7044-000000</v>
      </c>
      <c r="AC15" s="7">
        <v>580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customHeight="1" x14ac:dyDescent="0.3">
      <c r="A16" s="11">
        <v>7082</v>
      </c>
      <c r="B16" s="71" t="str">
        <f>IF(ISTEXT("Building New Clubs-"&amp;VLOOKUP(A16,'Chart of Accounts'!$B$5:$C$50,2,FALSE)),"Building New Clubs-"&amp;VLOOKUP(A16,'Chart of Accounts'!$B$5:$C$50,2,FALSE),"")</f>
        <v>Building New Clubs-Incentives</v>
      </c>
      <c r="C16" s="182"/>
      <c r="D16" s="182"/>
      <c r="E16" s="182">
        <v>520</v>
      </c>
      <c r="F16" s="182"/>
      <c r="G16" s="182"/>
      <c r="H16" s="182"/>
      <c r="I16" s="182"/>
      <c r="J16" s="182"/>
      <c r="K16" s="182"/>
      <c r="L16" s="182"/>
      <c r="M16" s="182"/>
      <c r="N16" s="182"/>
      <c r="O16" s="4">
        <f t="shared" si="0"/>
        <v>520</v>
      </c>
      <c r="T16" s="60" t="s">
        <v>45</v>
      </c>
      <c r="U16" s="60">
        <v>7016</v>
      </c>
      <c r="AA16" s="7" t="s">
        <v>190</v>
      </c>
      <c r="AB16" s="7" t="str">
        <f t="shared" si="1"/>
        <v>7082-000000</v>
      </c>
      <c r="AC16" s="7">
        <v>580</v>
      </c>
      <c r="AD16" s="7" t="str">
        <f t="shared" si="2"/>
        <v>035</v>
      </c>
      <c r="AE16" s="7"/>
      <c r="AF16" s="7"/>
      <c r="AG16" s="7">
        <v>110</v>
      </c>
      <c r="AH16" s="7" t="str">
        <f>Summary!$B$2</f>
        <v>USD</v>
      </c>
      <c r="AI16" s="7">
        <f t="shared" si="3"/>
        <v>0</v>
      </c>
      <c r="AJ16" s="7">
        <f t="shared" si="3"/>
        <v>0</v>
      </c>
      <c r="AK16" s="7">
        <f t="shared" si="3"/>
        <v>520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customHeight="1" x14ac:dyDescent="0.3">
      <c r="A17" s="21"/>
      <c r="B17" s="71" t="str">
        <f>IF(ISTEXT("Building New Clubs-"&amp;VLOOKUP(A17,'Chart of Accounts'!$B$5:$C$50,2,FALSE)),"Building New Clubs-"&amp;VLOOKUP(A17,'Chart of Accounts'!$B$5:$C$50,2,FALSE),"")</f>
        <v/>
      </c>
      <c r="C17" s="182"/>
      <c r="D17" s="182"/>
      <c r="E17" s="182"/>
      <c r="F17" s="182"/>
      <c r="G17" s="182"/>
      <c r="H17" s="182"/>
      <c r="I17" s="182"/>
      <c r="J17" s="182"/>
      <c r="K17" s="182"/>
      <c r="L17" s="182"/>
      <c r="M17" s="182"/>
      <c r="N17" s="182"/>
      <c r="O17" s="4">
        <f t="shared" si="0"/>
        <v>0</v>
      </c>
      <c r="T17" s="60" t="s">
        <v>47</v>
      </c>
      <c r="U17" s="60">
        <v>7018</v>
      </c>
      <c r="AA17" s="7" t="s">
        <v>190</v>
      </c>
      <c r="AB17" s="7" t="str">
        <f t="shared" si="1"/>
        <v/>
      </c>
      <c r="AC17" s="7">
        <v>580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customHeight="1" x14ac:dyDescent="0.3">
      <c r="A18" s="21"/>
      <c r="B18" s="71" t="str">
        <f>IF(ISTEXT("Building New Clubs-"&amp;VLOOKUP(A18,'Chart of Accounts'!$B$5:$C$50,2,FALSE)),"Building New Clubs-"&amp;VLOOKUP(A18,'Chart of Accounts'!$B$5:$C$50,2,FALSE),"")</f>
        <v/>
      </c>
      <c r="C18" s="138"/>
      <c r="D18" s="138"/>
      <c r="E18" s="138"/>
      <c r="F18" s="138"/>
      <c r="G18" s="138"/>
      <c r="H18" s="138"/>
      <c r="I18" s="138"/>
      <c r="J18" s="138"/>
      <c r="K18" s="138"/>
      <c r="L18" s="138"/>
      <c r="M18" s="138"/>
      <c r="N18" s="138"/>
      <c r="O18" s="4">
        <f t="shared" si="0"/>
        <v>0</v>
      </c>
      <c r="T18" s="60" t="s">
        <v>49</v>
      </c>
      <c r="U18" s="60">
        <v>7020</v>
      </c>
      <c r="AA18" s="7" t="s">
        <v>190</v>
      </c>
      <c r="AB18" s="7" t="str">
        <f t="shared" si="1"/>
        <v/>
      </c>
      <c r="AC18" s="7">
        <v>580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customHeight="1" x14ac:dyDescent="0.3">
      <c r="A19" s="21"/>
      <c r="B19" s="71" t="str">
        <f>IF(ISTEXT("Building New Clubs-"&amp;VLOOKUP(A19,'Chart of Accounts'!$B$5:$C$50,2,FALSE)),"Building New Clubs-"&amp;VLOOKUP(A19,'Chart of Accounts'!$B$5:$C$50,2,FALSE),"")</f>
        <v/>
      </c>
      <c r="C19" s="138"/>
      <c r="D19" s="138"/>
      <c r="E19" s="138"/>
      <c r="F19" s="138"/>
      <c r="G19" s="138"/>
      <c r="H19" s="138"/>
      <c r="I19" s="138"/>
      <c r="J19" s="138"/>
      <c r="K19" s="138"/>
      <c r="L19" s="138"/>
      <c r="M19" s="138"/>
      <c r="N19" s="138"/>
      <c r="O19" s="4">
        <f t="shared" si="0"/>
        <v>0</v>
      </c>
      <c r="T19" s="60" t="s">
        <v>51</v>
      </c>
      <c r="U19" s="60">
        <v>7022</v>
      </c>
      <c r="AA19" s="7" t="s">
        <v>190</v>
      </c>
      <c r="AB19" s="7" t="str">
        <f t="shared" si="1"/>
        <v/>
      </c>
      <c r="AC19" s="7">
        <v>580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s="7" customFormat="1" ht="20.25" customHeight="1" x14ac:dyDescent="0.3">
      <c r="A20" s="70" t="s">
        <v>357</v>
      </c>
      <c r="B20" s="72"/>
      <c r="C20" s="73">
        <f>SUM(C10:C19)</f>
        <v>0</v>
      </c>
      <c r="D20" s="73">
        <f t="shared" ref="D20:O20" si="4">SUM(D10:D19)</f>
        <v>0</v>
      </c>
      <c r="E20" s="73">
        <f t="shared" si="4"/>
        <v>520</v>
      </c>
      <c r="F20" s="73">
        <f t="shared" si="4"/>
        <v>450</v>
      </c>
      <c r="G20" s="73">
        <f t="shared" si="4"/>
        <v>200</v>
      </c>
      <c r="H20" s="73">
        <f t="shared" si="4"/>
        <v>0</v>
      </c>
      <c r="I20" s="73">
        <f t="shared" si="4"/>
        <v>500</v>
      </c>
      <c r="J20" s="73">
        <f t="shared" si="4"/>
        <v>150</v>
      </c>
      <c r="K20" s="73">
        <f t="shared" si="4"/>
        <v>500</v>
      </c>
      <c r="L20" s="73">
        <f t="shared" si="4"/>
        <v>200</v>
      </c>
      <c r="M20" s="73">
        <f t="shared" si="4"/>
        <v>0</v>
      </c>
      <c r="N20" s="73">
        <f t="shared" si="4"/>
        <v>0</v>
      </c>
      <c r="O20" s="73">
        <f t="shared" si="4"/>
        <v>2520</v>
      </c>
      <c r="T20" s="60" t="s">
        <v>53</v>
      </c>
      <c r="U20" s="60">
        <v>7024</v>
      </c>
    </row>
    <row r="21" spans="1:46" ht="20.25" x14ac:dyDescent="0.3">
      <c r="A21" s="67"/>
      <c r="B21" s="68"/>
      <c r="C21" s="65"/>
      <c r="D21" s="4"/>
      <c r="E21" s="4"/>
      <c r="F21" s="4"/>
      <c r="G21" s="4"/>
      <c r="H21" s="4"/>
      <c r="I21" s="4"/>
      <c r="J21" s="4"/>
      <c r="K21" s="4"/>
      <c r="L21" s="4"/>
      <c r="M21" s="4"/>
      <c r="N21" s="4"/>
      <c r="O21" s="4"/>
    </row>
    <row r="22" spans="1:46" ht="20.25" x14ac:dyDescent="0.3">
      <c r="A22" s="70" t="s">
        <v>308</v>
      </c>
      <c r="B22" s="72"/>
      <c r="C22" s="4"/>
      <c r="D22" s="4"/>
      <c r="E22" s="4"/>
      <c r="F22" s="4"/>
      <c r="G22" s="4"/>
      <c r="H22" s="4"/>
      <c r="I22" s="4"/>
      <c r="J22" s="4"/>
      <c r="K22" s="4"/>
      <c r="L22" s="4"/>
      <c r="M22" s="4"/>
      <c r="N22" s="4"/>
      <c r="O22" s="4"/>
      <c r="T22" s="128" t="s">
        <v>258</v>
      </c>
    </row>
    <row r="23" spans="1:46" ht="20.25" customHeight="1" x14ac:dyDescent="0.3">
      <c r="A23" s="11">
        <v>7006</v>
      </c>
      <c r="B23" s="71" t="str">
        <f>IF(ISTEXT("Rebuilding New Clubs-"&amp;VLOOKUP(A23,'Chart of Accounts'!$B$5:$C$50,2,FALSE)),"Rebuilding New Clubs-"&amp;VLOOKUP(A23,'Chart of Accounts'!$B$5:$C$50,2,FALSE),"")</f>
        <v>Rebuilding New Clubs-Educational Materials</v>
      </c>
      <c r="C23" s="183"/>
      <c r="D23" s="183"/>
      <c r="E23" s="183">
        <v>40</v>
      </c>
      <c r="F23" s="183">
        <v>40</v>
      </c>
      <c r="G23" s="183">
        <v>40</v>
      </c>
      <c r="H23" s="183"/>
      <c r="I23" s="183">
        <v>40</v>
      </c>
      <c r="J23" s="183">
        <v>40</v>
      </c>
      <c r="K23" s="183">
        <v>40</v>
      </c>
      <c r="L23" s="183">
        <v>40</v>
      </c>
      <c r="M23" s="183">
        <v>40</v>
      </c>
      <c r="N23" s="183">
        <v>40</v>
      </c>
      <c r="O23" s="4">
        <f t="shared" ref="O23:O32" si="5">SUM(C23:N23)</f>
        <v>360</v>
      </c>
      <c r="T23" s="60" t="s">
        <v>33</v>
      </c>
      <c r="U23" s="60">
        <v>7004</v>
      </c>
      <c r="AA23" s="7" t="s">
        <v>190</v>
      </c>
      <c r="AB23" s="7" t="str">
        <f t="shared" ref="AB23:AB32" si="6">IF(A23="","",A23&amp;"-000000")</f>
        <v>7006-000000</v>
      </c>
      <c r="AC23" s="7">
        <v>581</v>
      </c>
      <c r="AD23" s="7" t="str">
        <f t="shared" ref="AD23:AD32" si="7">IF(LEN($O$1)=3,$O$1,IF(LEN($O$1)=2,0&amp;$O$1,IF(LEN($O$1)=1,0&amp;0&amp;$O$1,"ERROR")))</f>
        <v>035</v>
      </c>
      <c r="AE23" s="7"/>
      <c r="AF23" s="7"/>
      <c r="AG23" s="7">
        <v>110</v>
      </c>
      <c r="AH23" s="7" t="str">
        <f>Summary!$B$2</f>
        <v>USD</v>
      </c>
      <c r="AI23" s="7">
        <f t="shared" ref="AI23:AT32" si="8">IF(C23="",0,C23)</f>
        <v>0</v>
      </c>
      <c r="AJ23" s="7">
        <f t="shared" si="8"/>
        <v>0</v>
      </c>
      <c r="AK23" s="7">
        <f t="shared" si="8"/>
        <v>40</v>
      </c>
      <c r="AL23" s="7">
        <f t="shared" si="8"/>
        <v>40</v>
      </c>
      <c r="AM23" s="7">
        <f t="shared" si="8"/>
        <v>40</v>
      </c>
      <c r="AN23" s="7">
        <f t="shared" si="8"/>
        <v>0</v>
      </c>
      <c r="AO23" s="7">
        <f t="shared" si="8"/>
        <v>40</v>
      </c>
      <c r="AP23" s="7">
        <f t="shared" si="8"/>
        <v>40</v>
      </c>
      <c r="AQ23" s="7">
        <f t="shared" si="8"/>
        <v>40</v>
      </c>
      <c r="AR23" s="7">
        <f t="shared" si="8"/>
        <v>40</v>
      </c>
      <c r="AS23" s="7">
        <f t="shared" si="8"/>
        <v>40</v>
      </c>
      <c r="AT23" s="7">
        <f t="shared" si="8"/>
        <v>40</v>
      </c>
    </row>
    <row r="24" spans="1:46" ht="20.25" customHeight="1" x14ac:dyDescent="0.3">
      <c r="A24" s="11">
        <v>7008</v>
      </c>
      <c r="B24" s="71" t="str">
        <f>IF(ISTEXT("Rebuilding New Clubs-"&amp;VLOOKUP(A24,'Chart of Accounts'!$B$5:$C$50,2,FALSE)),"Rebuilding New Clubs-"&amp;VLOOKUP(A24,'Chart of Accounts'!$B$5:$C$50,2,FALSE),"")</f>
        <v>Rebuilding New Clubs-Promotional Materials</v>
      </c>
      <c r="C24" s="183"/>
      <c r="D24" s="183"/>
      <c r="E24" s="183"/>
      <c r="F24" s="183"/>
      <c r="G24" s="183"/>
      <c r="H24" s="183"/>
      <c r="I24" s="183"/>
      <c r="J24" s="183"/>
      <c r="K24" s="183"/>
      <c r="L24" s="183"/>
      <c r="M24" s="183"/>
      <c r="N24" s="183"/>
      <c r="O24" s="4">
        <f t="shared" si="5"/>
        <v>0</v>
      </c>
      <c r="T24" s="60" t="s">
        <v>35</v>
      </c>
      <c r="U24" s="60">
        <v>7006</v>
      </c>
      <c r="AA24" s="7" t="s">
        <v>190</v>
      </c>
      <c r="AB24" s="7" t="str">
        <f t="shared" si="6"/>
        <v>7008-000000</v>
      </c>
      <c r="AC24" s="7">
        <v>581</v>
      </c>
      <c r="AD24" s="7" t="str">
        <f t="shared" si="7"/>
        <v>035</v>
      </c>
      <c r="AE24" s="7"/>
      <c r="AF24" s="7"/>
      <c r="AG24" s="7">
        <v>110</v>
      </c>
      <c r="AH24" s="7" t="str">
        <f>Summary!$B$2</f>
        <v>USD</v>
      </c>
      <c r="AI24" s="7">
        <f t="shared" si="8"/>
        <v>0</v>
      </c>
      <c r="AJ24" s="7">
        <f t="shared" si="8"/>
        <v>0</v>
      </c>
      <c r="AK24" s="7">
        <f t="shared" si="8"/>
        <v>0</v>
      </c>
      <c r="AL24" s="7">
        <f t="shared" si="8"/>
        <v>0</v>
      </c>
      <c r="AM24" s="7">
        <f t="shared" si="8"/>
        <v>0</v>
      </c>
      <c r="AN24" s="7">
        <f t="shared" si="8"/>
        <v>0</v>
      </c>
      <c r="AO24" s="7">
        <f t="shared" si="8"/>
        <v>0</v>
      </c>
      <c r="AP24" s="7">
        <f t="shared" si="8"/>
        <v>0</v>
      </c>
      <c r="AQ24" s="7">
        <f t="shared" si="8"/>
        <v>0</v>
      </c>
      <c r="AR24" s="7">
        <f t="shared" si="8"/>
        <v>0</v>
      </c>
      <c r="AS24" s="7">
        <f t="shared" si="8"/>
        <v>0</v>
      </c>
      <c r="AT24" s="7">
        <f t="shared" si="8"/>
        <v>0</v>
      </c>
    </row>
    <row r="25" spans="1:46" ht="20.25" customHeight="1" x14ac:dyDescent="0.3">
      <c r="A25" s="11">
        <v>7010</v>
      </c>
      <c r="B25" s="71" t="str">
        <f>IF(ISTEXT("Rebuilding New Clubs-"&amp;VLOOKUP(A25,'Chart of Accounts'!$B$5:$C$50,2,FALSE)),"Rebuilding New Clubs-"&amp;VLOOKUP(A25,'Chart of Accounts'!$B$5:$C$50,2,FALSE),"")</f>
        <v>Rebuilding New Clubs-Awards Expense (Trophies, Plaques, Ribbons &amp; Certificates)</v>
      </c>
      <c r="C25" s="183"/>
      <c r="D25" s="183"/>
      <c r="E25" s="183"/>
      <c r="F25" s="183"/>
      <c r="G25" s="183"/>
      <c r="H25" s="183"/>
      <c r="I25" s="183"/>
      <c r="J25" s="183"/>
      <c r="K25" s="183"/>
      <c r="L25" s="183"/>
      <c r="M25" s="183"/>
      <c r="N25" s="183"/>
      <c r="O25" s="4">
        <f t="shared" si="5"/>
        <v>0</v>
      </c>
      <c r="T25" s="60" t="s">
        <v>37</v>
      </c>
      <c r="U25" s="60">
        <v>7008</v>
      </c>
      <c r="AA25" s="7" t="s">
        <v>190</v>
      </c>
      <c r="AB25" s="7" t="str">
        <f t="shared" si="6"/>
        <v>7010-000000</v>
      </c>
      <c r="AC25" s="7">
        <v>581</v>
      </c>
      <c r="AD25" s="7" t="str">
        <f t="shared" si="7"/>
        <v>035</v>
      </c>
      <c r="AE25" s="7"/>
      <c r="AF25" s="7"/>
      <c r="AG25" s="7">
        <v>110</v>
      </c>
      <c r="AH25" s="7" t="str">
        <f>Summary!$B$2</f>
        <v>USD</v>
      </c>
      <c r="AI25" s="7">
        <f t="shared" si="8"/>
        <v>0</v>
      </c>
      <c r="AJ25" s="7">
        <f t="shared" si="8"/>
        <v>0</v>
      </c>
      <c r="AK25" s="7">
        <f t="shared" si="8"/>
        <v>0</v>
      </c>
      <c r="AL25" s="7">
        <f t="shared" si="8"/>
        <v>0</v>
      </c>
      <c r="AM25" s="7">
        <f t="shared" si="8"/>
        <v>0</v>
      </c>
      <c r="AN25" s="7">
        <f t="shared" si="8"/>
        <v>0</v>
      </c>
      <c r="AO25" s="7">
        <f t="shared" si="8"/>
        <v>0</v>
      </c>
      <c r="AP25" s="7">
        <f t="shared" si="8"/>
        <v>0</v>
      </c>
      <c r="AQ25" s="7">
        <f t="shared" si="8"/>
        <v>0</v>
      </c>
      <c r="AR25" s="7">
        <f t="shared" si="8"/>
        <v>0</v>
      </c>
      <c r="AS25" s="7">
        <f t="shared" si="8"/>
        <v>0</v>
      </c>
      <c r="AT25" s="7">
        <f t="shared" si="8"/>
        <v>0</v>
      </c>
    </row>
    <row r="26" spans="1:46" ht="20.25" customHeight="1" x14ac:dyDescent="0.3">
      <c r="A26" s="11">
        <v>7012</v>
      </c>
      <c r="B26" s="71" t="str">
        <f>IF(ISTEXT("Rebuilding New Clubs-"&amp;VLOOKUP(A26,'Chart of Accounts'!$B$5:$C$50,2,FALSE)),"Rebuilding New Clubs-"&amp;VLOOKUP(A26,'Chart of Accounts'!$B$5:$C$50,2,FALSE),"")</f>
        <v>Rebuilding New Clubs-Supplies &amp; Stationery Expense</v>
      </c>
      <c r="C26" s="183"/>
      <c r="D26" s="183"/>
      <c r="E26" s="183"/>
      <c r="F26" s="183"/>
      <c r="G26" s="183"/>
      <c r="H26" s="183"/>
      <c r="I26" s="183"/>
      <c r="J26" s="183"/>
      <c r="K26" s="183"/>
      <c r="L26" s="183"/>
      <c r="M26" s="183"/>
      <c r="N26" s="183"/>
      <c r="O26" s="4">
        <f t="shared" si="5"/>
        <v>0</v>
      </c>
      <c r="T26" s="60" t="s">
        <v>39</v>
      </c>
      <c r="U26" s="60">
        <v>7010</v>
      </c>
      <c r="AA26" s="7" t="s">
        <v>190</v>
      </c>
      <c r="AB26" s="7" t="str">
        <f t="shared" si="6"/>
        <v>7012-000000</v>
      </c>
      <c r="AC26" s="7">
        <v>581</v>
      </c>
      <c r="AD26" s="7" t="str">
        <f t="shared" si="7"/>
        <v>035</v>
      </c>
      <c r="AE26" s="7"/>
      <c r="AF26" s="7"/>
      <c r="AG26" s="7">
        <v>110</v>
      </c>
      <c r="AH26" s="7" t="str">
        <f>Summary!$B$2</f>
        <v>USD</v>
      </c>
      <c r="AI26" s="7">
        <f t="shared" si="8"/>
        <v>0</v>
      </c>
      <c r="AJ26" s="7">
        <f t="shared" si="8"/>
        <v>0</v>
      </c>
      <c r="AK26" s="7">
        <f t="shared" si="8"/>
        <v>0</v>
      </c>
      <c r="AL26" s="7">
        <f t="shared" si="8"/>
        <v>0</v>
      </c>
      <c r="AM26" s="7">
        <f t="shared" si="8"/>
        <v>0</v>
      </c>
      <c r="AN26" s="7">
        <f t="shared" si="8"/>
        <v>0</v>
      </c>
      <c r="AO26" s="7">
        <f t="shared" si="8"/>
        <v>0</v>
      </c>
      <c r="AP26" s="7">
        <f t="shared" si="8"/>
        <v>0</v>
      </c>
      <c r="AQ26" s="7">
        <f t="shared" si="8"/>
        <v>0</v>
      </c>
      <c r="AR26" s="7">
        <f t="shared" si="8"/>
        <v>0</v>
      </c>
      <c r="AS26" s="7">
        <f t="shared" si="8"/>
        <v>0</v>
      </c>
      <c r="AT26" s="7">
        <f t="shared" si="8"/>
        <v>0</v>
      </c>
    </row>
    <row r="27" spans="1:46" ht="20.25" customHeight="1" x14ac:dyDescent="0.3">
      <c r="A27" s="11">
        <v>7036</v>
      </c>
      <c r="B27" s="71" t="str">
        <f>IF(ISTEXT("Rebuilding New Clubs-"&amp;VLOOKUP(A27,'Chart of Accounts'!$B$5:$C$50,2,FALSE)),"Rebuilding New Clubs-"&amp;VLOOKUP(A27,'Chart of Accounts'!$B$5:$C$50,2,FALSE),"")</f>
        <v>Rebuilding New Clubs-Advertising Expense</v>
      </c>
      <c r="C27" s="183"/>
      <c r="D27" s="183"/>
      <c r="E27" s="183"/>
      <c r="F27" s="183"/>
      <c r="G27" s="183"/>
      <c r="H27" s="183"/>
      <c r="I27" s="183"/>
      <c r="J27" s="183"/>
      <c r="K27" s="183"/>
      <c r="L27" s="183"/>
      <c r="M27" s="183"/>
      <c r="N27" s="183"/>
      <c r="O27" s="4">
        <f t="shared" si="5"/>
        <v>0</v>
      </c>
      <c r="T27" s="60" t="s">
        <v>41</v>
      </c>
      <c r="U27" s="60">
        <v>7012</v>
      </c>
      <c r="AA27" s="7" t="s">
        <v>190</v>
      </c>
      <c r="AB27" s="7" t="str">
        <f t="shared" si="6"/>
        <v>7036-000000</v>
      </c>
      <c r="AC27" s="7">
        <v>581</v>
      </c>
      <c r="AD27" s="7" t="str">
        <f t="shared" si="7"/>
        <v>035</v>
      </c>
      <c r="AE27" s="7"/>
      <c r="AF27" s="7"/>
      <c r="AG27" s="7">
        <v>110</v>
      </c>
      <c r="AH27" s="7" t="str">
        <f>Summary!$B$2</f>
        <v>USD</v>
      </c>
      <c r="AI27" s="7">
        <f t="shared" si="8"/>
        <v>0</v>
      </c>
      <c r="AJ27" s="7">
        <f t="shared" si="8"/>
        <v>0</v>
      </c>
      <c r="AK27" s="7">
        <f t="shared" si="8"/>
        <v>0</v>
      </c>
      <c r="AL27" s="7">
        <f t="shared" si="8"/>
        <v>0</v>
      </c>
      <c r="AM27" s="7">
        <f t="shared" si="8"/>
        <v>0</v>
      </c>
      <c r="AN27" s="7">
        <f t="shared" si="8"/>
        <v>0</v>
      </c>
      <c r="AO27" s="7">
        <f t="shared" si="8"/>
        <v>0</v>
      </c>
      <c r="AP27" s="7">
        <f t="shared" si="8"/>
        <v>0</v>
      </c>
      <c r="AQ27" s="7">
        <f t="shared" si="8"/>
        <v>0</v>
      </c>
      <c r="AR27" s="7">
        <f t="shared" si="8"/>
        <v>0</v>
      </c>
      <c r="AS27" s="7">
        <f t="shared" si="8"/>
        <v>0</v>
      </c>
      <c r="AT27" s="7">
        <f t="shared" si="8"/>
        <v>0</v>
      </c>
    </row>
    <row r="28" spans="1:46" ht="20.25" customHeight="1" x14ac:dyDescent="0.3">
      <c r="A28" s="11">
        <v>7044</v>
      </c>
      <c r="B28" s="71" t="str">
        <f>IF(ISTEXT("Rebuilding New Clubs-"&amp;VLOOKUP(A28,'Chart of Accounts'!$B$5:$C$50,2,FALSE)),"Rebuilding New Clubs-"&amp;VLOOKUP(A28,'Chart of Accounts'!$B$5:$C$50,2,FALSE),"")</f>
        <v>Rebuilding New Clubs-Postage &amp; Shipping Expense</v>
      </c>
      <c r="C28" s="183"/>
      <c r="D28" s="183"/>
      <c r="E28" s="183"/>
      <c r="F28" s="183"/>
      <c r="G28" s="183"/>
      <c r="H28" s="183"/>
      <c r="I28" s="183"/>
      <c r="J28" s="183"/>
      <c r="K28" s="183"/>
      <c r="L28" s="183"/>
      <c r="M28" s="183"/>
      <c r="N28" s="183"/>
      <c r="O28" s="4">
        <f t="shared" si="5"/>
        <v>0</v>
      </c>
      <c r="T28" s="60" t="s">
        <v>43</v>
      </c>
      <c r="U28" s="60">
        <v>7014</v>
      </c>
      <c r="AA28" s="7" t="s">
        <v>190</v>
      </c>
      <c r="AB28" s="7" t="str">
        <f t="shared" si="6"/>
        <v>7044-000000</v>
      </c>
      <c r="AC28" s="7">
        <v>581</v>
      </c>
      <c r="AD28" s="7" t="str">
        <f t="shared" si="7"/>
        <v>035</v>
      </c>
      <c r="AE28" s="7"/>
      <c r="AF28" s="7"/>
      <c r="AG28" s="7">
        <v>110</v>
      </c>
      <c r="AH28" s="7" t="str">
        <f>Summary!$B$2</f>
        <v>USD</v>
      </c>
      <c r="AI28" s="7">
        <f t="shared" si="8"/>
        <v>0</v>
      </c>
      <c r="AJ28" s="7">
        <f t="shared" si="8"/>
        <v>0</v>
      </c>
      <c r="AK28" s="7">
        <f t="shared" si="8"/>
        <v>0</v>
      </c>
      <c r="AL28" s="7">
        <f t="shared" si="8"/>
        <v>0</v>
      </c>
      <c r="AM28" s="7">
        <f t="shared" si="8"/>
        <v>0</v>
      </c>
      <c r="AN28" s="7">
        <f t="shared" si="8"/>
        <v>0</v>
      </c>
      <c r="AO28" s="7">
        <f t="shared" si="8"/>
        <v>0</v>
      </c>
      <c r="AP28" s="7">
        <f t="shared" si="8"/>
        <v>0</v>
      </c>
      <c r="AQ28" s="7">
        <f t="shared" si="8"/>
        <v>0</v>
      </c>
      <c r="AR28" s="7">
        <f t="shared" si="8"/>
        <v>0</v>
      </c>
      <c r="AS28" s="7">
        <f t="shared" si="8"/>
        <v>0</v>
      </c>
      <c r="AT28" s="7">
        <f t="shared" si="8"/>
        <v>0</v>
      </c>
    </row>
    <row r="29" spans="1:46" ht="20.25" customHeight="1" x14ac:dyDescent="0.3">
      <c r="A29" s="11">
        <v>7082</v>
      </c>
      <c r="B29" s="71" t="str">
        <f>IF(ISTEXT("Rebuilding New Clubs-"&amp;VLOOKUP(A29,'Chart of Accounts'!$B$5:$C$50,2,FALSE)),"Rebuilding New Clubs-"&amp;VLOOKUP(A29,'Chart of Accounts'!$B$5:$C$50,2,FALSE),"")</f>
        <v>Rebuilding New Clubs-Incentives</v>
      </c>
      <c r="C29" s="183"/>
      <c r="D29" s="183"/>
      <c r="E29" s="183"/>
      <c r="F29" s="183"/>
      <c r="G29" s="183"/>
      <c r="H29" s="183"/>
      <c r="I29" s="183"/>
      <c r="J29" s="183"/>
      <c r="K29" s="183"/>
      <c r="L29" s="183"/>
      <c r="M29" s="183"/>
      <c r="N29" s="183"/>
      <c r="O29" s="4">
        <f t="shared" si="5"/>
        <v>0</v>
      </c>
      <c r="T29" s="60" t="s">
        <v>45</v>
      </c>
      <c r="U29" s="60">
        <v>7016</v>
      </c>
      <c r="AA29" s="7" t="s">
        <v>190</v>
      </c>
      <c r="AB29" s="7" t="str">
        <f t="shared" si="6"/>
        <v>7082-000000</v>
      </c>
      <c r="AC29" s="7">
        <v>581</v>
      </c>
      <c r="AD29" s="7" t="str">
        <f t="shared" si="7"/>
        <v>035</v>
      </c>
      <c r="AE29" s="7"/>
      <c r="AF29" s="7"/>
      <c r="AG29" s="7">
        <v>110</v>
      </c>
      <c r="AH29" s="7" t="str">
        <f>Summary!$B$2</f>
        <v>USD</v>
      </c>
      <c r="AI29" s="7">
        <f t="shared" si="8"/>
        <v>0</v>
      </c>
      <c r="AJ29" s="7">
        <f t="shared" si="8"/>
        <v>0</v>
      </c>
      <c r="AK29" s="7">
        <f t="shared" si="8"/>
        <v>0</v>
      </c>
      <c r="AL29" s="7">
        <f t="shared" si="8"/>
        <v>0</v>
      </c>
      <c r="AM29" s="7">
        <f t="shared" si="8"/>
        <v>0</v>
      </c>
      <c r="AN29" s="7">
        <f t="shared" si="8"/>
        <v>0</v>
      </c>
      <c r="AO29" s="7">
        <f t="shared" si="8"/>
        <v>0</v>
      </c>
      <c r="AP29" s="7">
        <f t="shared" si="8"/>
        <v>0</v>
      </c>
      <c r="AQ29" s="7">
        <f t="shared" si="8"/>
        <v>0</v>
      </c>
      <c r="AR29" s="7">
        <f t="shared" si="8"/>
        <v>0</v>
      </c>
      <c r="AS29" s="7">
        <f t="shared" si="8"/>
        <v>0</v>
      </c>
      <c r="AT29" s="7">
        <f t="shared" si="8"/>
        <v>0</v>
      </c>
    </row>
    <row r="30" spans="1:46" ht="20.25" customHeight="1" x14ac:dyDescent="0.3">
      <c r="A30" s="21"/>
      <c r="B30" s="71" t="str">
        <f>IF(ISTEXT("Rebuilding New Clubs-"&amp;VLOOKUP(A30,'Chart of Accounts'!$B$5:$C$50,2,FALSE)),"Rebuilding New Clubs-"&amp;VLOOKUP(A30,'Chart of Accounts'!$B$5:$C$50,2,FALSE),"")</f>
        <v/>
      </c>
      <c r="C30" s="183"/>
      <c r="D30" s="183"/>
      <c r="E30" s="183"/>
      <c r="F30" s="183"/>
      <c r="G30" s="183"/>
      <c r="H30" s="183"/>
      <c r="I30" s="183"/>
      <c r="J30" s="183"/>
      <c r="K30" s="183"/>
      <c r="L30" s="183"/>
      <c r="M30" s="183"/>
      <c r="N30" s="183"/>
      <c r="O30" s="4">
        <f t="shared" si="5"/>
        <v>0</v>
      </c>
      <c r="T30" s="60" t="s">
        <v>47</v>
      </c>
      <c r="U30" s="60">
        <v>7018</v>
      </c>
      <c r="AA30" s="7" t="s">
        <v>190</v>
      </c>
      <c r="AB30" s="7" t="str">
        <f t="shared" si="6"/>
        <v/>
      </c>
      <c r="AC30" s="7">
        <v>581</v>
      </c>
      <c r="AD30" s="7" t="str">
        <f t="shared" si="7"/>
        <v>035</v>
      </c>
      <c r="AE30" s="7"/>
      <c r="AF30" s="7"/>
      <c r="AG30" s="7">
        <v>110</v>
      </c>
      <c r="AH30" s="7" t="str">
        <f>Summary!$B$2</f>
        <v>USD</v>
      </c>
      <c r="AI30" s="7">
        <f t="shared" si="8"/>
        <v>0</v>
      </c>
      <c r="AJ30" s="7">
        <f t="shared" si="8"/>
        <v>0</v>
      </c>
      <c r="AK30" s="7">
        <f t="shared" si="8"/>
        <v>0</v>
      </c>
      <c r="AL30" s="7">
        <f t="shared" si="8"/>
        <v>0</v>
      </c>
      <c r="AM30" s="7">
        <f t="shared" si="8"/>
        <v>0</v>
      </c>
      <c r="AN30" s="7">
        <f t="shared" si="8"/>
        <v>0</v>
      </c>
      <c r="AO30" s="7">
        <f t="shared" si="8"/>
        <v>0</v>
      </c>
      <c r="AP30" s="7">
        <f t="shared" si="8"/>
        <v>0</v>
      </c>
      <c r="AQ30" s="7">
        <f t="shared" si="8"/>
        <v>0</v>
      </c>
      <c r="AR30" s="7">
        <f t="shared" si="8"/>
        <v>0</v>
      </c>
      <c r="AS30" s="7">
        <f t="shared" si="8"/>
        <v>0</v>
      </c>
      <c r="AT30" s="7">
        <f t="shared" si="8"/>
        <v>0</v>
      </c>
    </row>
    <row r="31" spans="1:46" ht="20.25" customHeight="1" x14ac:dyDescent="0.3">
      <c r="A31" s="21"/>
      <c r="B31" s="71" t="str">
        <f>IF(ISTEXT("Rebuilding New Clubs-"&amp;VLOOKUP(A31,'Chart of Accounts'!$B$5:$C$50,2,FALSE)),"Rebuilding New Clubs-"&amp;VLOOKUP(A31,'Chart of Accounts'!$B$5:$C$50,2,FALSE),"")</f>
        <v/>
      </c>
      <c r="C31" s="138"/>
      <c r="D31" s="138"/>
      <c r="E31" s="138"/>
      <c r="F31" s="138"/>
      <c r="G31" s="138"/>
      <c r="H31" s="138"/>
      <c r="I31" s="138"/>
      <c r="J31" s="138"/>
      <c r="K31" s="138"/>
      <c r="L31" s="138"/>
      <c r="M31" s="138"/>
      <c r="N31" s="138"/>
      <c r="O31" s="4">
        <f t="shared" si="5"/>
        <v>0</v>
      </c>
      <c r="T31" s="60" t="s">
        <v>49</v>
      </c>
      <c r="U31" s="60">
        <v>7020</v>
      </c>
      <c r="AA31" s="7" t="s">
        <v>190</v>
      </c>
      <c r="AB31" s="7" t="str">
        <f t="shared" si="6"/>
        <v/>
      </c>
      <c r="AC31" s="7">
        <v>581</v>
      </c>
      <c r="AD31" s="7" t="str">
        <f t="shared" si="7"/>
        <v>035</v>
      </c>
      <c r="AE31" s="7"/>
      <c r="AF31" s="7"/>
      <c r="AG31" s="7">
        <v>110</v>
      </c>
      <c r="AH31" s="7" t="str">
        <f>Summary!$B$2</f>
        <v>USD</v>
      </c>
      <c r="AI31" s="7">
        <f t="shared" si="8"/>
        <v>0</v>
      </c>
      <c r="AJ31" s="7">
        <f t="shared" si="8"/>
        <v>0</v>
      </c>
      <c r="AK31" s="7">
        <f t="shared" si="8"/>
        <v>0</v>
      </c>
      <c r="AL31" s="7">
        <f t="shared" si="8"/>
        <v>0</v>
      </c>
      <c r="AM31" s="7">
        <f t="shared" si="8"/>
        <v>0</v>
      </c>
      <c r="AN31" s="7">
        <f t="shared" si="8"/>
        <v>0</v>
      </c>
      <c r="AO31" s="7">
        <f t="shared" si="8"/>
        <v>0</v>
      </c>
      <c r="AP31" s="7">
        <f t="shared" si="8"/>
        <v>0</v>
      </c>
      <c r="AQ31" s="7">
        <f t="shared" si="8"/>
        <v>0</v>
      </c>
      <c r="AR31" s="7">
        <f t="shared" si="8"/>
        <v>0</v>
      </c>
      <c r="AS31" s="7">
        <f t="shared" si="8"/>
        <v>0</v>
      </c>
      <c r="AT31" s="7">
        <f t="shared" si="8"/>
        <v>0</v>
      </c>
    </row>
    <row r="32" spans="1:46" ht="20.25" customHeight="1" x14ac:dyDescent="0.3">
      <c r="A32" s="21"/>
      <c r="B32" s="71" t="str">
        <f>IF(ISTEXT("Rebuilding New Clubs-"&amp;VLOOKUP(A32,'Chart of Accounts'!$B$5:$C$50,2,FALSE)),"Rebuilding New Clubs-"&amp;VLOOKUP(A32,'Chart of Accounts'!$B$5:$C$50,2,FALSE),"")</f>
        <v/>
      </c>
      <c r="C32" s="138"/>
      <c r="D32" s="138"/>
      <c r="E32" s="138"/>
      <c r="F32" s="138"/>
      <c r="G32" s="138"/>
      <c r="H32" s="138"/>
      <c r="I32" s="138"/>
      <c r="J32" s="138"/>
      <c r="K32" s="138"/>
      <c r="L32" s="138"/>
      <c r="M32" s="138"/>
      <c r="N32" s="138"/>
      <c r="O32" s="4">
        <f t="shared" si="5"/>
        <v>0</v>
      </c>
      <c r="T32" s="60" t="s">
        <v>51</v>
      </c>
      <c r="U32" s="60">
        <v>7022</v>
      </c>
      <c r="AA32" s="7" t="s">
        <v>190</v>
      </c>
      <c r="AB32" s="7" t="str">
        <f t="shared" si="6"/>
        <v/>
      </c>
      <c r="AC32" s="7">
        <v>581</v>
      </c>
      <c r="AD32" s="7" t="str">
        <f t="shared" si="7"/>
        <v>035</v>
      </c>
      <c r="AE32" s="7"/>
      <c r="AF32" s="7"/>
      <c r="AG32" s="7">
        <v>110</v>
      </c>
      <c r="AH32" s="7" t="str">
        <f>Summary!$B$2</f>
        <v>USD</v>
      </c>
      <c r="AI32" s="7">
        <f t="shared" si="8"/>
        <v>0</v>
      </c>
      <c r="AJ32" s="7">
        <f t="shared" si="8"/>
        <v>0</v>
      </c>
      <c r="AK32" s="7">
        <f t="shared" si="8"/>
        <v>0</v>
      </c>
      <c r="AL32" s="7">
        <f t="shared" si="8"/>
        <v>0</v>
      </c>
      <c r="AM32" s="7">
        <f t="shared" si="8"/>
        <v>0</v>
      </c>
      <c r="AN32" s="7">
        <f t="shared" si="8"/>
        <v>0</v>
      </c>
      <c r="AO32" s="7">
        <f t="shared" si="8"/>
        <v>0</v>
      </c>
      <c r="AP32" s="7">
        <f t="shared" si="8"/>
        <v>0</v>
      </c>
      <c r="AQ32" s="7">
        <f t="shared" si="8"/>
        <v>0</v>
      </c>
      <c r="AR32" s="7">
        <f t="shared" si="8"/>
        <v>0</v>
      </c>
      <c r="AS32" s="7">
        <f t="shared" si="8"/>
        <v>0</v>
      </c>
      <c r="AT32" s="7">
        <f t="shared" si="8"/>
        <v>0</v>
      </c>
    </row>
    <row r="33" spans="1:46" s="7" customFormat="1" ht="20.25" customHeight="1" x14ac:dyDescent="0.3">
      <c r="A33" s="70" t="s">
        <v>358</v>
      </c>
      <c r="B33" s="72"/>
      <c r="C33" s="73">
        <f>SUM(C23:C32)</f>
        <v>0</v>
      </c>
      <c r="D33" s="73">
        <f t="shared" ref="D33:O33" si="9">SUM(D23:D32)</f>
        <v>0</v>
      </c>
      <c r="E33" s="73">
        <f t="shared" si="9"/>
        <v>40</v>
      </c>
      <c r="F33" s="73">
        <f t="shared" si="9"/>
        <v>40</v>
      </c>
      <c r="G33" s="73">
        <f t="shared" si="9"/>
        <v>40</v>
      </c>
      <c r="H33" s="73">
        <f t="shared" si="9"/>
        <v>0</v>
      </c>
      <c r="I33" s="73">
        <f t="shared" si="9"/>
        <v>40</v>
      </c>
      <c r="J33" s="73">
        <f t="shared" si="9"/>
        <v>40</v>
      </c>
      <c r="K33" s="73">
        <f t="shared" si="9"/>
        <v>40</v>
      </c>
      <c r="L33" s="73">
        <f t="shared" si="9"/>
        <v>40</v>
      </c>
      <c r="M33" s="73">
        <f t="shared" si="9"/>
        <v>40</v>
      </c>
      <c r="N33" s="73">
        <f t="shared" si="9"/>
        <v>40</v>
      </c>
      <c r="O33" s="73">
        <f t="shared" si="9"/>
        <v>360</v>
      </c>
      <c r="T33" s="60" t="s">
        <v>53</v>
      </c>
      <c r="U33" s="60">
        <v>7024</v>
      </c>
    </row>
    <row r="34" spans="1:46" ht="20.25" x14ac:dyDescent="0.3">
      <c r="A34" s="67"/>
      <c r="B34" s="68"/>
      <c r="C34" s="65"/>
      <c r="D34" s="4"/>
      <c r="E34" s="4"/>
      <c r="F34" s="4"/>
      <c r="G34" s="4"/>
      <c r="H34" s="4"/>
      <c r="I34" s="4"/>
      <c r="J34" s="4"/>
      <c r="K34" s="4"/>
      <c r="L34" s="4"/>
      <c r="M34" s="4"/>
      <c r="N34" s="4"/>
      <c r="O34" s="4"/>
    </row>
    <row r="35" spans="1:46" ht="20.25" x14ac:dyDescent="0.3">
      <c r="A35" s="70" t="s">
        <v>309</v>
      </c>
      <c r="B35" s="72"/>
      <c r="C35" s="4"/>
      <c r="D35" s="4"/>
      <c r="E35" s="4"/>
      <c r="F35" s="4"/>
      <c r="G35" s="4"/>
      <c r="H35" s="4"/>
      <c r="I35" s="4"/>
      <c r="J35" s="4"/>
      <c r="K35" s="4"/>
      <c r="L35" s="4"/>
      <c r="M35" s="4"/>
      <c r="N35" s="4"/>
      <c r="O35" s="4"/>
      <c r="T35" s="128" t="s">
        <v>258</v>
      </c>
    </row>
    <row r="36" spans="1:46" ht="20.25" customHeight="1" x14ac:dyDescent="0.3">
      <c r="A36" s="11">
        <v>7006</v>
      </c>
      <c r="B36" s="71" t="str">
        <f>IF(ISTEXT("Membership Growth-"&amp;VLOOKUP(A36,'Chart of Accounts'!$B$5:$C$50,2,FALSE)),"Membership Growth-"&amp;VLOOKUP(A36,'Chart of Accounts'!$B$5:$C$50,2,FALSE),"")</f>
        <v>Membership Growth-Educational Materials</v>
      </c>
      <c r="C36" s="184"/>
      <c r="D36" s="184"/>
      <c r="E36" s="184">
        <v>40</v>
      </c>
      <c r="F36" s="184">
        <v>40</v>
      </c>
      <c r="G36" s="184">
        <v>40</v>
      </c>
      <c r="H36" s="184"/>
      <c r="I36" s="184">
        <v>40</v>
      </c>
      <c r="J36" s="184">
        <v>40</v>
      </c>
      <c r="K36" s="184">
        <v>40</v>
      </c>
      <c r="L36" s="184">
        <v>40</v>
      </c>
      <c r="M36" s="184">
        <v>40</v>
      </c>
      <c r="N36" s="184">
        <v>40</v>
      </c>
      <c r="O36" s="4">
        <f t="shared" ref="O36:O45" si="10">SUM(C36:N36)</f>
        <v>360</v>
      </c>
      <c r="T36" s="60" t="s">
        <v>33</v>
      </c>
      <c r="U36" s="60">
        <v>7004</v>
      </c>
      <c r="AA36" s="7" t="s">
        <v>190</v>
      </c>
      <c r="AB36" s="7" t="str">
        <f t="shared" ref="AB36:AB45" si="11">IF(A36="","",A36&amp;"-000000")</f>
        <v>7006-000000</v>
      </c>
      <c r="AC36" s="7">
        <v>582</v>
      </c>
      <c r="AD36" s="7" t="str">
        <f t="shared" ref="AD36:AD45" si="12">IF(LEN($O$1)=3,$O$1,IF(LEN($O$1)=2,0&amp;$O$1,IF(LEN($O$1)=1,0&amp;0&amp;$O$1,"ERROR")))</f>
        <v>035</v>
      </c>
      <c r="AE36" s="7"/>
      <c r="AF36" s="7"/>
      <c r="AG36" s="7">
        <v>110</v>
      </c>
      <c r="AH36" s="7" t="str">
        <f>Summary!$B$2</f>
        <v>USD</v>
      </c>
      <c r="AI36" s="7">
        <f t="shared" ref="AI36:AT45" si="13">IF(C36="",0,C36)</f>
        <v>0</v>
      </c>
      <c r="AJ36" s="7">
        <f t="shared" si="13"/>
        <v>0</v>
      </c>
      <c r="AK36" s="7">
        <f t="shared" si="13"/>
        <v>40</v>
      </c>
      <c r="AL36" s="7">
        <f t="shared" si="13"/>
        <v>40</v>
      </c>
      <c r="AM36" s="7">
        <f t="shared" si="13"/>
        <v>40</v>
      </c>
      <c r="AN36" s="7">
        <f t="shared" si="13"/>
        <v>0</v>
      </c>
      <c r="AO36" s="7">
        <f t="shared" si="13"/>
        <v>40</v>
      </c>
      <c r="AP36" s="7">
        <f t="shared" si="13"/>
        <v>40</v>
      </c>
      <c r="AQ36" s="7">
        <f t="shared" si="13"/>
        <v>40</v>
      </c>
      <c r="AR36" s="7">
        <f t="shared" si="13"/>
        <v>40</v>
      </c>
      <c r="AS36" s="7">
        <f t="shared" si="13"/>
        <v>40</v>
      </c>
      <c r="AT36" s="7">
        <f t="shared" si="13"/>
        <v>40</v>
      </c>
    </row>
    <row r="37" spans="1:46" ht="20.25" customHeight="1" x14ac:dyDescent="0.3">
      <c r="A37" s="11">
        <v>7008</v>
      </c>
      <c r="B37" s="71" t="str">
        <f>IF(ISTEXT("Membership Growth-"&amp;VLOOKUP(A37,'Chart of Accounts'!$B$5:$C$50,2,FALSE)),"Membership Growth-"&amp;VLOOKUP(A37,'Chart of Accounts'!$B$5:$C$50,2,FALSE),"")</f>
        <v>Membership Growth-Promotional Materials</v>
      </c>
      <c r="C37" s="184"/>
      <c r="D37" s="184"/>
      <c r="E37" s="184"/>
      <c r="F37" s="184"/>
      <c r="G37" s="184"/>
      <c r="H37" s="184"/>
      <c r="I37" s="184"/>
      <c r="J37" s="184"/>
      <c r="K37" s="184"/>
      <c r="L37" s="184"/>
      <c r="M37" s="184"/>
      <c r="N37" s="184"/>
      <c r="O37" s="4">
        <f t="shared" si="10"/>
        <v>0</v>
      </c>
      <c r="T37" s="60" t="s">
        <v>35</v>
      </c>
      <c r="U37" s="60">
        <v>7006</v>
      </c>
      <c r="AA37" s="7" t="s">
        <v>190</v>
      </c>
      <c r="AB37" s="7" t="str">
        <f t="shared" si="11"/>
        <v>7008-000000</v>
      </c>
      <c r="AC37" s="7">
        <v>582</v>
      </c>
      <c r="AD37" s="7" t="str">
        <f t="shared" si="12"/>
        <v>035</v>
      </c>
      <c r="AE37" s="7"/>
      <c r="AF37" s="7"/>
      <c r="AG37" s="7">
        <v>110</v>
      </c>
      <c r="AH37" s="7" t="str">
        <f>Summary!$B$2</f>
        <v>USD</v>
      </c>
      <c r="AI37" s="7">
        <f t="shared" si="13"/>
        <v>0</v>
      </c>
      <c r="AJ37" s="7">
        <f t="shared" si="13"/>
        <v>0</v>
      </c>
      <c r="AK37" s="7">
        <f t="shared" si="13"/>
        <v>0</v>
      </c>
      <c r="AL37" s="7">
        <f t="shared" si="13"/>
        <v>0</v>
      </c>
      <c r="AM37" s="7">
        <f t="shared" si="13"/>
        <v>0</v>
      </c>
      <c r="AN37" s="7">
        <f t="shared" si="13"/>
        <v>0</v>
      </c>
      <c r="AO37" s="7">
        <f t="shared" si="13"/>
        <v>0</v>
      </c>
      <c r="AP37" s="7">
        <f t="shared" si="13"/>
        <v>0</v>
      </c>
      <c r="AQ37" s="7">
        <f t="shared" si="13"/>
        <v>0</v>
      </c>
      <c r="AR37" s="7">
        <f t="shared" si="13"/>
        <v>0</v>
      </c>
      <c r="AS37" s="7">
        <f t="shared" si="13"/>
        <v>0</v>
      </c>
      <c r="AT37" s="7">
        <f t="shared" si="13"/>
        <v>0</v>
      </c>
    </row>
    <row r="38" spans="1:46" ht="20.25" customHeight="1" x14ac:dyDescent="0.3">
      <c r="A38" s="11">
        <v>7010</v>
      </c>
      <c r="B38" s="71" t="str">
        <f>IF(ISTEXT("Membership Growth-"&amp;VLOOKUP(A38,'Chart of Accounts'!$B$5:$C$50,2,FALSE)),"Membership Growth-"&amp;VLOOKUP(A38,'Chart of Accounts'!$B$5:$C$50,2,FALSE),"")</f>
        <v>Membership Growth-Awards Expense (Trophies, Plaques, Ribbons &amp; Certificates)</v>
      </c>
      <c r="C38" s="184"/>
      <c r="D38" s="184"/>
      <c r="E38" s="184"/>
      <c r="F38" s="184"/>
      <c r="G38" s="184"/>
      <c r="H38" s="184"/>
      <c r="I38" s="184"/>
      <c r="J38" s="184"/>
      <c r="K38" s="184"/>
      <c r="L38" s="184"/>
      <c r="M38" s="184"/>
      <c r="N38" s="184"/>
      <c r="O38" s="4">
        <f t="shared" si="10"/>
        <v>0</v>
      </c>
      <c r="T38" s="60" t="s">
        <v>37</v>
      </c>
      <c r="U38" s="60">
        <v>7008</v>
      </c>
      <c r="AA38" s="7" t="s">
        <v>190</v>
      </c>
      <c r="AB38" s="7" t="str">
        <f t="shared" si="11"/>
        <v>7010-000000</v>
      </c>
      <c r="AC38" s="7">
        <v>582</v>
      </c>
      <c r="AD38" s="7" t="str">
        <f t="shared" si="12"/>
        <v>035</v>
      </c>
      <c r="AE38" s="7"/>
      <c r="AF38" s="7"/>
      <c r="AG38" s="7">
        <v>110</v>
      </c>
      <c r="AH38" s="7" t="str">
        <f>Summary!$B$2</f>
        <v>USD</v>
      </c>
      <c r="AI38" s="7">
        <f t="shared" si="13"/>
        <v>0</v>
      </c>
      <c r="AJ38" s="7">
        <f t="shared" si="13"/>
        <v>0</v>
      </c>
      <c r="AK38" s="7">
        <f t="shared" si="13"/>
        <v>0</v>
      </c>
      <c r="AL38" s="7">
        <f t="shared" si="13"/>
        <v>0</v>
      </c>
      <c r="AM38" s="7">
        <f t="shared" si="13"/>
        <v>0</v>
      </c>
      <c r="AN38" s="7">
        <f t="shared" si="13"/>
        <v>0</v>
      </c>
      <c r="AO38" s="7">
        <f t="shared" si="13"/>
        <v>0</v>
      </c>
      <c r="AP38" s="7">
        <f t="shared" si="13"/>
        <v>0</v>
      </c>
      <c r="AQ38" s="7">
        <f t="shared" si="13"/>
        <v>0</v>
      </c>
      <c r="AR38" s="7">
        <f t="shared" si="13"/>
        <v>0</v>
      </c>
      <c r="AS38" s="7">
        <f t="shared" si="13"/>
        <v>0</v>
      </c>
      <c r="AT38" s="7">
        <f t="shared" si="13"/>
        <v>0</v>
      </c>
    </row>
    <row r="39" spans="1:46" ht="20.25" customHeight="1" x14ac:dyDescent="0.3">
      <c r="A39" s="11">
        <v>7012</v>
      </c>
      <c r="B39" s="71" t="str">
        <f>IF(ISTEXT("Membership Growth-"&amp;VLOOKUP(A39,'Chart of Accounts'!$B$5:$C$50,2,FALSE)),"Membership Growth-"&amp;VLOOKUP(A39,'Chart of Accounts'!$B$5:$C$50,2,FALSE),"")</f>
        <v>Membership Growth-Supplies &amp; Stationery Expense</v>
      </c>
      <c r="C39" s="184"/>
      <c r="D39" s="184"/>
      <c r="E39" s="184"/>
      <c r="F39" s="184"/>
      <c r="G39" s="184"/>
      <c r="H39" s="184"/>
      <c r="I39" s="184"/>
      <c r="J39" s="184"/>
      <c r="K39" s="184"/>
      <c r="L39" s="184"/>
      <c r="M39" s="184"/>
      <c r="N39" s="184"/>
      <c r="O39" s="4">
        <f t="shared" si="10"/>
        <v>0</v>
      </c>
      <c r="T39" s="60" t="s">
        <v>39</v>
      </c>
      <c r="U39" s="60">
        <v>7010</v>
      </c>
      <c r="AA39" s="7" t="s">
        <v>190</v>
      </c>
      <c r="AB39" s="7" t="str">
        <f t="shared" si="11"/>
        <v>7012-000000</v>
      </c>
      <c r="AC39" s="7">
        <v>582</v>
      </c>
      <c r="AD39" s="7" t="str">
        <f t="shared" si="12"/>
        <v>035</v>
      </c>
      <c r="AE39" s="7"/>
      <c r="AF39" s="7"/>
      <c r="AG39" s="7">
        <v>110</v>
      </c>
      <c r="AH39" s="7" t="str">
        <f>Summary!$B$2</f>
        <v>USD</v>
      </c>
      <c r="AI39" s="7">
        <f t="shared" si="13"/>
        <v>0</v>
      </c>
      <c r="AJ39" s="7">
        <f t="shared" si="13"/>
        <v>0</v>
      </c>
      <c r="AK39" s="7">
        <f t="shared" si="13"/>
        <v>0</v>
      </c>
      <c r="AL39" s="7">
        <f t="shared" si="13"/>
        <v>0</v>
      </c>
      <c r="AM39" s="7">
        <f t="shared" si="13"/>
        <v>0</v>
      </c>
      <c r="AN39" s="7">
        <f t="shared" si="13"/>
        <v>0</v>
      </c>
      <c r="AO39" s="7">
        <f t="shared" si="13"/>
        <v>0</v>
      </c>
      <c r="AP39" s="7">
        <f t="shared" si="13"/>
        <v>0</v>
      </c>
      <c r="AQ39" s="7">
        <f t="shared" si="13"/>
        <v>0</v>
      </c>
      <c r="AR39" s="7">
        <f t="shared" si="13"/>
        <v>0</v>
      </c>
      <c r="AS39" s="7">
        <f t="shared" si="13"/>
        <v>0</v>
      </c>
      <c r="AT39" s="7">
        <f t="shared" si="13"/>
        <v>0</v>
      </c>
    </row>
    <row r="40" spans="1:46" ht="20.25" customHeight="1" x14ac:dyDescent="0.3">
      <c r="A40" s="11">
        <v>7036</v>
      </c>
      <c r="B40" s="71" t="str">
        <f>IF(ISTEXT("Membership Growth-"&amp;VLOOKUP(A40,'Chart of Accounts'!$B$5:$C$50,2,FALSE)),"Membership Growth-"&amp;VLOOKUP(A40,'Chart of Accounts'!$B$5:$C$50,2,FALSE),"")</f>
        <v>Membership Growth-Advertising Expense</v>
      </c>
      <c r="C40" s="184"/>
      <c r="D40" s="184"/>
      <c r="E40" s="184"/>
      <c r="F40" s="184"/>
      <c r="G40" s="184"/>
      <c r="H40" s="184"/>
      <c r="I40" s="184"/>
      <c r="J40" s="184"/>
      <c r="K40" s="184"/>
      <c r="L40" s="184"/>
      <c r="M40" s="184"/>
      <c r="N40" s="184"/>
      <c r="O40" s="4">
        <f t="shared" si="10"/>
        <v>0</v>
      </c>
      <c r="T40" s="60" t="s">
        <v>41</v>
      </c>
      <c r="U40" s="60">
        <v>7012</v>
      </c>
      <c r="AA40" s="7" t="s">
        <v>190</v>
      </c>
      <c r="AB40" s="7" t="str">
        <f t="shared" si="11"/>
        <v>7036-000000</v>
      </c>
      <c r="AC40" s="7">
        <v>582</v>
      </c>
      <c r="AD40" s="7" t="str">
        <f t="shared" si="12"/>
        <v>035</v>
      </c>
      <c r="AE40" s="7"/>
      <c r="AF40" s="7"/>
      <c r="AG40" s="7">
        <v>110</v>
      </c>
      <c r="AH40" s="7" t="str">
        <f>Summary!$B$2</f>
        <v>USD</v>
      </c>
      <c r="AI40" s="7">
        <f t="shared" si="13"/>
        <v>0</v>
      </c>
      <c r="AJ40" s="7">
        <f t="shared" si="13"/>
        <v>0</v>
      </c>
      <c r="AK40" s="7">
        <f t="shared" si="13"/>
        <v>0</v>
      </c>
      <c r="AL40" s="7">
        <f t="shared" si="13"/>
        <v>0</v>
      </c>
      <c r="AM40" s="7">
        <f t="shared" si="13"/>
        <v>0</v>
      </c>
      <c r="AN40" s="7">
        <f t="shared" si="13"/>
        <v>0</v>
      </c>
      <c r="AO40" s="7">
        <f t="shared" si="13"/>
        <v>0</v>
      </c>
      <c r="AP40" s="7">
        <f t="shared" si="13"/>
        <v>0</v>
      </c>
      <c r="AQ40" s="7">
        <f t="shared" si="13"/>
        <v>0</v>
      </c>
      <c r="AR40" s="7">
        <f t="shared" si="13"/>
        <v>0</v>
      </c>
      <c r="AS40" s="7">
        <f t="shared" si="13"/>
        <v>0</v>
      </c>
      <c r="AT40" s="7">
        <f t="shared" si="13"/>
        <v>0</v>
      </c>
    </row>
    <row r="41" spans="1:46" ht="20.25" customHeight="1" x14ac:dyDescent="0.3">
      <c r="A41" s="11">
        <v>7044</v>
      </c>
      <c r="B41" s="71" t="str">
        <f>IF(ISTEXT("Membership Growth-"&amp;VLOOKUP(A41,'Chart of Accounts'!$B$5:$C$50,2,FALSE)),"Membership Growth-"&amp;VLOOKUP(A41,'Chart of Accounts'!$B$5:$C$50,2,FALSE),"")</f>
        <v>Membership Growth-Postage &amp; Shipping Expense</v>
      </c>
      <c r="C41" s="184"/>
      <c r="D41" s="184"/>
      <c r="E41" s="184"/>
      <c r="F41" s="184"/>
      <c r="G41" s="184"/>
      <c r="H41" s="184"/>
      <c r="I41" s="184"/>
      <c r="J41" s="184"/>
      <c r="K41" s="184"/>
      <c r="L41" s="184"/>
      <c r="M41" s="184"/>
      <c r="N41" s="184"/>
      <c r="O41" s="4">
        <f t="shared" si="10"/>
        <v>0</v>
      </c>
      <c r="T41" s="60" t="s">
        <v>43</v>
      </c>
      <c r="U41" s="60">
        <v>7014</v>
      </c>
      <c r="AA41" s="7" t="s">
        <v>190</v>
      </c>
      <c r="AB41" s="7" t="str">
        <f t="shared" si="11"/>
        <v>7044-000000</v>
      </c>
      <c r="AC41" s="7">
        <v>582</v>
      </c>
      <c r="AD41" s="7" t="str">
        <f t="shared" si="12"/>
        <v>035</v>
      </c>
      <c r="AE41" s="7"/>
      <c r="AF41" s="7"/>
      <c r="AG41" s="7">
        <v>110</v>
      </c>
      <c r="AH41" s="7" t="str">
        <f>Summary!$B$2</f>
        <v>USD</v>
      </c>
      <c r="AI41" s="7">
        <f t="shared" si="13"/>
        <v>0</v>
      </c>
      <c r="AJ41" s="7">
        <f t="shared" si="13"/>
        <v>0</v>
      </c>
      <c r="AK41" s="7">
        <f t="shared" si="13"/>
        <v>0</v>
      </c>
      <c r="AL41" s="7">
        <f t="shared" si="13"/>
        <v>0</v>
      </c>
      <c r="AM41" s="7">
        <f t="shared" si="13"/>
        <v>0</v>
      </c>
      <c r="AN41" s="7">
        <f t="shared" si="13"/>
        <v>0</v>
      </c>
      <c r="AO41" s="7">
        <f t="shared" si="13"/>
        <v>0</v>
      </c>
      <c r="AP41" s="7">
        <f t="shared" si="13"/>
        <v>0</v>
      </c>
      <c r="AQ41" s="7">
        <f t="shared" si="13"/>
        <v>0</v>
      </c>
      <c r="AR41" s="7">
        <f t="shared" si="13"/>
        <v>0</v>
      </c>
      <c r="AS41" s="7">
        <f t="shared" si="13"/>
        <v>0</v>
      </c>
      <c r="AT41" s="7">
        <f t="shared" si="13"/>
        <v>0</v>
      </c>
    </row>
    <row r="42" spans="1:46" ht="20.25" customHeight="1" x14ac:dyDescent="0.3">
      <c r="A42" s="11">
        <v>7082</v>
      </c>
      <c r="B42" s="71" t="str">
        <f>IF(ISTEXT("Membership Growth-"&amp;VLOOKUP(A42,'Chart of Accounts'!$B$5:$C$50,2,FALSE)),"Membership Growth-"&amp;VLOOKUP(A42,'Chart of Accounts'!$B$5:$C$50,2,FALSE),"")</f>
        <v>Membership Growth-Incentives</v>
      </c>
      <c r="C42" s="184"/>
      <c r="D42" s="184"/>
      <c r="E42" s="184"/>
      <c r="F42" s="184">
        <v>200</v>
      </c>
      <c r="G42" s="184"/>
      <c r="H42" s="184"/>
      <c r="I42" s="184"/>
      <c r="J42" s="184">
        <v>200</v>
      </c>
      <c r="K42" s="184"/>
      <c r="L42" s="184"/>
      <c r="M42" s="184"/>
      <c r="N42" s="184"/>
      <c r="O42" s="4">
        <f t="shared" si="10"/>
        <v>400</v>
      </c>
      <c r="T42" s="60" t="s">
        <v>45</v>
      </c>
      <c r="U42" s="60">
        <v>7016</v>
      </c>
      <c r="AA42" s="7" t="s">
        <v>190</v>
      </c>
      <c r="AB42" s="7" t="str">
        <f t="shared" si="11"/>
        <v>7082-000000</v>
      </c>
      <c r="AC42" s="7">
        <v>582</v>
      </c>
      <c r="AD42" s="7" t="str">
        <f t="shared" si="12"/>
        <v>035</v>
      </c>
      <c r="AE42" s="7"/>
      <c r="AF42" s="7"/>
      <c r="AG42" s="7">
        <v>110</v>
      </c>
      <c r="AH42" s="7" t="str">
        <f>Summary!$B$2</f>
        <v>USD</v>
      </c>
      <c r="AI42" s="7">
        <f t="shared" si="13"/>
        <v>0</v>
      </c>
      <c r="AJ42" s="7">
        <f t="shared" si="13"/>
        <v>0</v>
      </c>
      <c r="AK42" s="7">
        <f t="shared" si="13"/>
        <v>0</v>
      </c>
      <c r="AL42" s="7">
        <f t="shared" si="13"/>
        <v>200</v>
      </c>
      <c r="AM42" s="7">
        <f t="shared" si="13"/>
        <v>0</v>
      </c>
      <c r="AN42" s="7">
        <f t="shared" si="13"/>
        <v>0</v>
      </c>
      <c r="AO42" s="7">
        <f t="shared" si="13"/>
        <v>0</v>
      </c>
      <c r="AP42" s="7">
        <f t="shared" si="13"/>
        <v>200</v>
      </c>
      <c r="AQ42" s="7">
        <f t="shared" si="13"/>
        <v>0</v>
      </c>
      <c r="AR42" s="7">
        <f t="shared" si="13"/>
        <v>0</v>
      </c>
      <c r="AS42" s="7">
        <f t="shared" si="13"/>
        <v>0</v>
      </c>
      <c r="AT42" s="7">
        <f t="shared" si="13"/>
        <v>0</v>
      </c>
    </row>
    <row r="43" spans="1:46" ht="20.25" customHeight="1" x14ac:dyDescent="0.3">
      <c r="A43" s="21"/>
      <c r="B43" s="71" t="str">
        <f>IF(ISTEXT("Membership Growth-"&amp;VLOOKUP(A43,'Chart of Accounts'!$B$5:$C$50,2,FALSE)),"Membership Growth-"&amp;VLOOKUP(A43,'Chart of Accounts'!$B$5:$C$50,2,FALSE),"")</f>
        <v/>
      </c>
      <c r="C43" s="184"/>
      <c r="D43" s="184"/>
      <c r="E43" s="184"/>
      <c r="F43" s="184"/>
      <c r="G43" s="184"/>
      <c r="H43" s="184"/>
      <c r="I43" s="184"/>
      <c r="J43" s="184"/>
      <c r="K43" s="184"/>
      <c r="L43" s="184"/>
      <c r="M43" s="184"/>
      <c r="N43" s="184"/>
      <c r="O43" s="4">
        <f t="shared" si="10"/>
        <v>0</v>
      </c>
      <c r="T43" s="60" t="s">
        <v>47</v>
      </c>
      <c r="U43" s="60">
        <v>7018</v>
      </c>
      <c r="AA43" s="7" t="s">
        <v>190</v>
      </c>
      <c r="AB43" s="7" t="str">
        <f t="shared" si="11"/>
        <v/>
      </c>
      <c r="AC43" s="7">
        <v>582</v>
      </c>
      <c r="AD43" s="7" t="str">
        <f t="shared" si="12"/>
        <v>035</v>
      </c>
      <c r="AE43" s="7"/>
      <c r="AF43" s="7"/>
      <c r="AG43" s="7">
        <v>110</v>
      </c>
      <c r="AH43" s="7" t="str">
        <f>Summary!$B$2</f>
        <v>USD</v>
      </c>
      <c r="AI43" s="7">
        <f t="shared" si="13"/>
        <v>0</v>
      </c>
      <c r="AJ43" s="7">
        <f t="shared" si="13"/>
        <v>0</v>
      </c>
      <c r="AK43" s="7">
        <f t="shared" si="13"/>
        <v>0</v>
      </c>
      <c r="AL43" s="7">
        <f t="shared" si="13"/>
        <v>0</v>
      </c>
      <c r="AM43" s="7">
        <f t="shared" si="13"/>
        <v>0</v>
      </c>
      <c r="AN43" s="7">
        <f t="shared" si="13"/>
        <v>0</v>
      </c>
      <c r="AO43" s="7">
        <f t="shared" si="13"/>
        <v>0</v>
      </c>
      <c r="AP43" s="7">
        <f t="shared" si="13"/>
        <v>0</v>
      </c>
      <c r="AQ43" s="7">
        <f t="shared" si="13"/>
        <v>0</v>
      </c>
      <c r="AR43" s="7">
        <f t="shared" si="13"/>
        <v>0</v>
      </c>
      <c r="AS43" s="7">
        <f t="shared" si="13"/>
        <v>0</v>
      </c>
      <c r="AT43" s="7">
        <f t="shared" si="13"/>
        <v>0</v>
      </c>
    </row>
    <row r="44" spans="1:46" ht="20.25" customHeight="1" x14ac:dyDescent="0.3">
      <c r="A44" s="21"/>
      <c r="B44" s="71" t="str">
        <f>IF(ISTEXT("Membership Growth-"&amp;VLOOKUP(A44,'Chart of Accounts'!$B$5:$C$50,2,FALSE)),"Membership Growth-"&amp;VLOOKUP(A44,'Chart of Accounts'!$B$5:$C$50,2,FALSE),"")</f>
        <v/>
      </c>
      <c r="C44" s="138"/>
      <c r="D44" s="138"/>
      <c r="E44" s="138"/>
      <c r="F44" s="138"/>
      <c r="G44" s="138"/>
      <c r="H44" s="138"/>
      <c r="I44" s="138"/>
      <c r="J44" s="138"/>
      <c r="K44" s="138"/>
      <c r="L44" s="138"/>
      <c r="M44" s="138"/>
      <c r="N44" s="138"/>
      <c r="O44" s="4">
        <f t="shared" si="10"/>
        <v>0</v>
      </c>
      <c r="T44" s="60" t="s">
        <v>49</v>
      </c>
      <c r="U44" s="60">
        <v>7020</v>
      </c>
      <c r="AA44" s="7" t="s">
        <v>190</v>
      </c>
      <c r="AB44" s="7" t="str">
        <f t="shared" si="11"/>
        <v/>
      </c>
      <c r="AC44" s="7">
        <v>582</v>
      </c>
      <c r="AD44" s="7" t="str">
        <f t="shared" si="12"/>
        <v>035</v>
      </c>
      <c r="AE44" s="7"/>
      <c r="AF44" s="7"/>
      <c r="AG44" s="7">
        <v>110</v>
      </c>
      <c r="AH44" s="7" t="str">
        <f>Summary!$B$2</f>
        <v>USD</v>
      </c>
      <c r="AI44" s="7">
        <f t="shared" si="13"/>
        <v>0</v>
      </c>
      <c r="AJ44" s="7">
        <f t="shared" si="13"/>
        <v>0</v>
      </c>
      <c r="AK44" s="7">
        <f t="shared" si="13"/>
        <v>0</v>
      </c>
      <c r="AL44" s="7">
        <f t="shared" si="13"/>
        <v>0</v>
      </c>
      <c r="AM44" s="7">
        <f t="shared" si="13"/>
        <v>0</v>
      </c>
      <c r="AN44" s="7">
        <f t="shared" si="13"/>
        <v>0</v>
      </c>
      <c r="AO44" s="7">
        <f t="shared" si="13"/>
        <v>0</v>
      </c>
      <c r="AP44" s="7">
        <f t="shared" si="13"/>
        <v>0</v>
      </c>
      <c r="AQ44" s="7">
        <f t="shared" si="13"/>
        <v>0</v>
      </c>
      <c r="AR44" s="7">
        <f t="shared" si="13"/>
        <v>0</v>
      </c>
      <c r="AS44" s="7">
        <f t="shared" si="13"/>
        <v>0</v>
      </c>
      <c r="AT44" s="7">
        <f t="shared" si="13"/>
        <v>0</v>
      </c>
    </row>
    <row r="45" spans="1:46" ht="20.25" customHeight="1" x14ac:dyDescent="0.3">
      <c r="A45" s="21"/>
      <c r="B45" s="71" t="str">
        <f>IF(ISTEXT("Membership Growth-"&amp;VLOOKUP(A45,'Chart of Accounts'!$B$5:$C$50,2,FALSE)),"Membership Growth-"&amp;VLOOKUP(A45,'Chart of Accounts'!$B$5:$C$50,2,FALSE),"")</f>
        <v/>
      </c>
      <c r="C45" s="138"/>
      <c r="D45" s="138"/>
      <c r="E45" s="138"/>
      <c r="F45" s="138"/>
      <c r="G45" s="138"/>
      <c r="H45" s="138"/>
      <c r="I45" s="138"/>
      <c r="J45" s="138"/>
      <c r="K45" s="138"/>
      <c r="L45" s="138"/>
      <c r="M45" s="138"/>
      <c r="N45" s="138"/>
      <c r="O45" s="4">
        <f t="shared" si="10"/>
        <v>0</v>
      </c>
      <c r="T45" s="60" t="s">
        <v>51</v>
      </c>
      <c r="U45" s="60">
        <v>7022</v>
      </c>
      <c r="AA45" s="7" t="s">
        <v>190</v>
      </c>
      <c r="AB45" s="7" t="str">
        <f t="shared" si="11"/>
        <v/>
      </c>
      <c r="AC45" s="7">
        <v>582</v>
      </c>
      <c r="AD45" s="7" t="str">
        <f t="shared" si="12"/>
        <v>035</v>
      </c>
      <c r="AE45" s="7"/>
      <c r="AF45" s="7"/>
      <c r="AG45" s="7">
        <v>110</v>
      </c>
      <c r="AH45" s="7" t="str">
        <f>Summary!$B$2</f>
        <v>USD</v>
      </c>
      <c r="AI45" s="7">
        <f t="shared" si="13"/>
        <v>0</v>
      </c>
      <c r="AJ45" s="7">
        <f t="shared" si="13"/>
        <v>0</v>
      </c>
      <c r="AK45" s="7">
        <f t="shared" si="13"/>
        <v>0</v>
      </c>
      <c r="AL45" s="7">
        <f t="shared" si="13"/>
        <v>0</v>
      </c>
      <c r="AM45" s="7">
        <f t="shared" si="13"/>
        <v>0</v>
      </c>
      <c r="AN45" s="7">
        <f t="shared" si="13"/>
        <v>0</v>
      </c>
      <c r="AO45" s="7">
        <f t="shared" si="13"/>
        <v>0</v>
      </c>
      <c r="AP45" s="7">
        <f t="shared" si="13"/>
        <v>0</v>
      </c>
      <c r="AQ45" s="7">
        <f t="shared" si="13"/>
        <v>0</v>
      </c>
      <c r="AR45" s="7">
        <f t="shared" si="13"/>
        <v>0</v>
      </c>
      <c r="AS45" s="7">
        <f t="shared" si="13"/>
        <v>0</v>
      </c>
      <c r="AT45" s="7">
        <f t="shared" si="13"/>
        <v>0</v>
      </c>
    </row>
    <row r="46" spans="1:46" s="7" customFormat="1" ht="20.25" customHeight="1" x14ac:dyDescent="0.3">
      <c r="A46" s="70" t="s">
        <v>359</v>
      </c>
      <c r="B46" s="72"/>
      <c r="C46" s="73">
        <f>SUM(C36:C45)</f>
        <v>0</v>
      </c>
      <c r="D46" s="73">
        <f t="shared" ref="D46:O46" si="14">SUM(D36:D45)</f>
        <v>0</v>
      </c>
      <c r="E46" s="73">
        <f t="shared" si="14"/>
        <v>40</v>
      </c>
      <c r="F46" s="73">
        <f t="shared" si="14"/>
        <v>240</v>
      </c>
      <c r="G46" s="73">
        <f t="shared" si="14"/>
        <v>40</v>
      </c>
      <c r="H46" s="73">
        <f t="shared" si="14"/>
        <v>0</v>
      </c>
      <c r="I46" s="73">
        <f t="shared" si="14"/>
        <v>40</v>
      </c>
      <c r="J46" s="73">
        <f t="shared" si="14"/>
        <v>240</v>
      </c>
      <c r="K46" s="73">
        <f t="shared" si="14"/>
        <v>40</v>
      </c>
      <c r="L46" s="73">
        <f t="shared" si="14"/>
        <v>40</v>
      </c>
      <c r="M46" s="73">
        <f t="shared" si="14"/>
        <v>40</v>
      </c>
      <c r="N46" s="73">
        <f t="shared" si="14"/>
        <v>40</v>
      </c>
      <c r="O46" s="73">
        <f t="shared" si="14"/>
        <v>760</v>
      </c>
      <c r="T46" s="60" t="s">
        <v>53</v>
      </c>
      <c r="U46" s="60">
        <v>7024</v>
      </c>
    </row>
    <row r="47" spans="1:46" ht="20.25" x14ac:dyDescent="0.3">
      <c r="A47" s="67"/>
      <c r="B47" s="68"/>
      <c r="C47" s="65"/>
      <c r="D47" s="4"/>
      <c r="E47" s="4"/>
      <c r="F47" s="4"/>
      <c r="G47" s="4"/>
      <c r="H47" s="4"/>
      <c r="I47" s="4"/>
      <c r="J47" s="4"/>
      <c r="K47" s="4"/>
      <c r="L47" s="4"/>
      <c r="M47" s="4"/>
      <c r="N47" s="4"/>
      <c r="O47" s="4"/>
    </row>
    <row r="48" spans="1:46" ht="20.25" x14ac:dyDescent="0.3">
      <c r="A48" s="70" t="s">
        <v>310</v>
      </c>
      <c r="B48" s="72"/>
      <c r="C48" s="4"/>
      <c r="D48" s="4"/>
      <c r="E48" s="4"/>
      <c r="F48" s="4"/>
      <c r="G48" s="4"/>
      <c r="H48" s="4"/>
      <c r="I48" s="4"/>
      <c r="J48" s="4"/>
      <c r="K48" s="4"/>
      <c r="L48" s="4"/>
      <c r="M48" s="4"/>
      <c r="N48" s="4"/>
      <c r="O48" s="4"/>
      <c r="T48" s="128" t="s">
        <v>258</v>
      </c>
    </row>
    <row r="49" spans="1:46" ht="20.25" customHeight="1" x14ac:dyDescent="0.3">
      <c r="A49" s="11">
        <v>7006</v>
      </c>
      <c r="B49" s="71" t="str">
        <f>IF(ISTEXT("Membership Retention-"&amp;VLOOKUP(A49,'Chart of Accounts'!$B$5:$C$50,2,FALSE)),"Membership Retention-"&amp;VLOOKUP(A49,'Chart of Accounts'!$B$5:$C$50,2,FALSE),"")</f>
        <v>Membership Retention-Educational Materials</v>
      </c>
      <c r="C49" s="138"/>
      <c r="D49" s="138"/>
      <c r="E49" s="138"/>
      <c r="F49" s="138"/>
      <c r="G49" s="138"/>
      <c r="H49" s="138"/>
      <c r="I49" s="138"/>
      <c r="J49" s="138"/>
      <c r="K49" s="138"/>
      <c r="L49" s="138"/>
      <c r="M49" s="138"/>
      <c r="N49" s="138"/>
      <c r="O49" s="4">
        <f t="shared" ref="O49:O58" si="15">SUM(C49:N49)</f>
        <v>0</v>
      </c>
      <c r="T49" s="60" t="s">
        <v>33</v>
      </c>
      <c r="U49" s="60">
        <v>7004</v>
      </c>
      <c r="AA49" s="7" t="s">
        <v>190</v>
      </c>
      <c r="AB49" s="7" t="str">
        <f t="shared" ref="AB49:AB58" si="16">IF(A49="","",A49&amp;"-000000")</f>
        <v>7006-000000</v>
      </c>
      <c r="AC49" s="7">
        <v>583</v>
      </c>
      <c r="AD49" s="7" t="str">
        <f t="shared" ref="AD49:AD58" si="17">IF(LEN($O$1)=3,$O$1,IF(LEN($O$1)=2,0&amp;$O$1,IF(LEN($O$1)=1,0&amp;0&amp;$O$1,"ERROR")))</f>
        <v>035</v>
      </c>
      <c r="AE49" s="7"/>
      <c r="AF49" s="7"/>
      <c r="AG49" s="7">
        <v>110</v>
      </c>
      <c r="AH49" s="7" t="str">
        <f>Summary!$B$2</f>
        <v>USD</v>
      </c>
      <c r="AI49" s="7">
        <f t="shared" ref="AI49:AT58" si="18">IF(C49="",0,C49)</f>
        <v>0</v>
      </c>
      <c r="AJ49" s="7">
        <f t="shared" si="18"/>
        <v>0</v>
      </c>
      <c r="AK49" s="7">
        <f t="shared" si="18"/>
        <v>0</v>
      </c>
      <c r="AL49" s="7">
        <f t="shared" si="18"/>
        <v>0</v>
      </c>
      <c r="AM49" s="7">
        <f t="shared" si="18"/>
        <v>0</v>
      </c>
      <c r="AN49" s="7">
        <f t="shared" si="18"/>
        <v>0</v>
      </c>
      <c r="AO49" s="7">
        <f t="shared" si="18"/>
        <v>0</v>
      </c>
      <c r="AP49" s="7">
        <f t="shared" si="18"/>
        <v>0</v>
      </c>
      <c r="AQ49" s="7">
        <f t="shared" si="18"/>
        <v>0</v>
      </c>
      <c r="AR49" s="7">
        <f t="shared" si="18"/>
        <v>0</v>
      </c>
      <c r="AS49" s="7">
        <f t="shared" si="18"/>
        <v>0</v>
      </c>
      <c r="AT49" s="7">
        <f t="shared" si="18"/>
        <v>0</v>
      </c>
    </row>
    <row r="50" spans="1:46" ht="20.25" customHeight="1" x14ac:dyDescent="0.3">
      <c r="A50" s="11">
        <v>7008</v>
      </c>
      <c r="B50" s="71" t="str">
        <f>IF(ISTEXT("Membership Retention-"&amp;VLOOKUP(A50,'Chart of Accounts'!$B$5:$C$50,2,FALSE)),"Membership Retention-"&amp;VLOOKUP(A50,'Chart of Accounts'!$B$5:$C$50,2,FALSE),"")</f>
        <v>Membership Retention-Promotional Materials</v>
      </c>
      <c r="C50" s="138"/>
      <c r="D50" s="138"/>
      <c r="E50" s="138"/>
      <c r="F50" s="138"/>
      <c r="G50" s="138"/>
      <c r="H50" s="138"/>
      <c r="I50" s="138"/>
      <c r="J50" s="138"/>
      <c r="K50" s="138"/>
      <c r="L50" s="138"/>
      <c r="M50" s="138"/>
      <c r="N50" s="138"/>
      <c r="O50" s="4">
        <f t="shared" si="15"/>
        <v>0</v>
      </c>
      <c r="T50" s="60" t="s">
        <v>35</v>
      </c>
      <c r="U50" s="60">
        <v>7006</v>
      </c>
      <c r="AA50" s="7" t="s">
        <v>190</v>
      </c>
      <c r="AB50" s="7" t="str">
        <f t="shared" si="16"/>
        <v>7008-000000</v>
      </c>
      <c r="AC50" s="7">
        <v>583</v>
      </c>
      <c r="AD50" s="7" t="str">
        <f t="shared" si="17"/>
        <v>035</v>
      </c>
      <c r="AE50" s="7"/>
      <c r="AF50" s="7"/>
      <c r="AG50" s="7">
        <v>110</v>
      </c>
      <c r="AH50" s="7" t="str">
        <f>Summary!$B$2</f>
        <v>USD</v>
      </c>
      <c r="AI50" s="7">
        <f t="shared" si="18"/>
        <v>0</v>
      </c>
      <c r="AJ50" s="7">
        <f t="shared" si="18"/>
        <v>0</v>
      </c>
      <c r="AK50" s="7">
        <f t="shared" si="18"/>
        <v>0</v>
      </c>
      <c r="AL50" s="7">
        <f t="shared" si="18"/>
        <v>0</v>
      </c>
      <c r="AM50" s="7">
        <f t="shared" si="18"/>
        <v>0</v>
      </c>
      <c r="AN50" s="7">
        <f t="shared" si="18"/>
        <v>0</v>
      </c>
      <c r="AO50" s="7">
        <f t="shared" si="18"/>
        <v>0</v>
      </c>
      <c r="AP50" s="7">
        <f t="shared" si="18"/>
        <v>0</v>
      </c>
      <c r="AQ50" s="7">
        <f t="shared" si="18"/>
        <v>0</v>
      </c>
      <c r="AR50" s="7">
        <f t="shared" si="18"/>
        <v>0</v>
      </c>
      <c r="AS50" s="7">
        <f t="shared" si="18"/>
        <v>0</v>
      </c>
      <c r="AT50" s="7">
        <f t="shared" si="18"/>
        <v>0</v>
      </c>
    </row>
    <row r="51" spans="1:46" ht="20.25" customHeight="1" x14ac:dyDescent="0.3">
      <c r="A51" s="11">
        <v>7010</v>
      </c>
      <c r="B51" s="71" t="str">
        <f>IF(ISTEXT("Membership Retention-"&amp;VLOOKUP(A51,'Chart of Accounts'!$B$5:$C$50,2,FALSE)),"Membership Retention-"&amp;VLOOKUP(A51,'Chart of Accounts'!$B$5:$C$50,2,FALSE),"")</f>
        <v>Membership Retention-Awards Expense (Trophies, Plaques, Ribbons &amp; Certificates)</v>
      </c>
      <c r="C51" s="138"/>
      <c r="D51" s="138"/>
      <c r="E51" s="138"/>
      <c r="F51" s="138"/>
      <c r="G51" s="138"/>
      <c r="H51" s="138"/>
      <c r="I51" s="138"/>
      <c r="J51" s="138"/>
      <c r="K51" s="138"/>
      <c r="L51" s="138"/>
      <c r="M51" s="138"/>
      <c r="N51" s="138"/>
      <c r="O51" s="4">
        <f t="shared" si="15"/>
        <v>0</v>
      </c>
      <c r="T51" s="60" t="s">
        <v>37</v>
      </c>
      <c r="U51" s="60">
        <v>7008</v>
      </c>
      <c r="AA51" s="7" t="s">
        <v>190</v>
      </c>
      <c r="AB51" s="7" t="str">
        <f t="shared" si="16"/>
        <v>7010-000000</v>
      </c>
      <c r="AC51" s="7">
        <v>583</v>
      </c>
      <c r="AD51" s="7" t="str">
        <f t="shared" si="17"/>
        <v>035</v>
      </c>
      <c r="AE51" s="7"/>
      <c r="AF51" s="7"/>
      <c r="AG51" s="7">
        <v>110</v>
      </c>
      <c r="AH51" s="7" t="str">
        <f>Summary!$B$2</f>
        <v>USD</v>
      </c>
      <c r="AI51" s="7">
        <f t="shared" si="18"/>
        <v>0</v>
      </c>
      <c r="AJ51" s="7">
        <f t="shared" si="18"/>
        <v>0</v>
      </c>
      <c r="AK51" s="7">
        <f t="shared" si="18"/>
        <v>0</v>
      </c>
      <c r="AL51" s="7">
        <f t="shared" si="18"/>
        <v>0</v>
      </c>
      <c r="AM51" s="7">
        <f t="shared" si="18"/>
        <v>0</v>
      </c>
      <c r="AN51" s="7">
        <f t="shared" si="18"/>
        <v>0</v>
      </c>
      <c r="AO51" s="7">
        <f t="shared" si="18"/>
        <v>0</v>
      </c>
      <c r="AP51" s="7">
        <f t="shared" si="18"/>
        <v>0</v>
      </c>
      <c r="AQ51" s="7">
        <f t="shared" si="18"/>
        <v>0</v>
      </c>
      <c r="AR51" s="7">
        <f t="shared" si="18"/>
        <v>0</v>
      </c>
      <c r="AS51" s="7">
        <f t="shared" si="18"/>
        <v>0</v>
      </c>
      <c r="AT51" s="7">
        <f t="shared" si="18"/>
        <v>0</v>
      </c>
    </row>
    <row r="52" spans="1:46" ht="20.25" customHeight="1" x14ac:dyDescent="0.3">
      <c r="A52" s="11">
        <v>7012</v>
      </c>
      <c r="B52" s="71" t="str">
        <f>IF(ISTEXT("Membership Retention-"&amp;VLOOKUP(A52,'Chart of Accounts'!$B$5:$C$50,2,FALSE)),"Membership Retention-"&amp;VLOOKUP(A52,'Chart of Accounts'!$B$5:$C$50,2,FALSE),"")</f>
        <v>Membership Retention-Supplies &amp; Stationery Expense</v>
      </c>
      <c r="C52" s="138"/>
      <c r="D52" s="138"/>
      <c r="E52" s="138"/>
      <c r="F52" s="138"/>
      <c r="G52" s="138"/>
      <c r="H52" s="138"/>
      <c r="I52" s="138"/>
      <c r="J52" s="138"/>
      <c r="K52" s="138"/>
      <c r="L52" s="138"/>
      <c r="M52" s="138"/>
      <c r="N52" s="138"/>
      <c r="O52" s="4">
        <f t="shared" si="15"/>
        <v>0</v>
      </c>
      <c r="T52" s="60" t="s">
        <v>39</v>
      </c>
      <c r="U52" s="60">
        <v>7010</v>
      </c>
      <c r="AA52" s="7" t="s">
        <v>190</v>
      </c>
      <c r="AB52" s="7" t="str">
        <f t="shared" si="16"/>
        <v>7012-000000</v>
      </c>
      <c r="AC52" s="7">
        <v>583</v>
      </c>
      <c r="AD52" s="7" t="str">
        <f t="shared" si="17"/>
        <v>035</v>
      </c>
      <c r="AE52" s="7"/>
      <c r="AF52" s="7"/>
      <c r="AG52" s="7">
        <v>110</v>
      </c>
      <c r="AH52" s="7" t="str">
        <f>Summary!$B$2</f>
        <v>USD</v>
      </c>
      <c r="AI52" s="7">
        <f t="shared" si="18"/>
        <v>0</v>
      </c>
      <c r="AJ52" s="7">
        <f t="shared" si="18"/>
        <v>0</v>
      </c>
      <c r="AK52" s="7">
        <f t="shared" si="18"/>
        <v>0</v>
      </c>
      <c r="AL52" s="7">
        <f t="shared" si="18"/>
        <v>0</v>
      </c>
      <c r="AM52" s="7">
        <f t="shared" si="18"/>
        <v>0</v>
      </c>
      <c r="AN52" s="7">
        <f t="shared" si="18"/>
        <v>0</v>
      </c>
      <c r="AO52" s="7">
        <f t="shared" si="18"/>
        <v>0</v>
      </c>
      <c r="AP52" s="7">
        <f t="shared" si="18"/>
        <v>0</v>
      </c>
      <c r="AQ52" s="7">
        <f t="shared" si="18"/>
        <v>0</v>
      </c>
      <c r="AR52" s="7">
        <f t="shared" si="18"/>
        <v>0</v>
      </c>
      <c r="AS52" s="7">
        <f t="shared" si="18"/>
        <v>0</v>
      </c>
      <c r="AT52" s="7">
        <f t="shared" si="18"/>
        <v>0</v>
      </c>
    </row>
    <row r="53" spans="1:46" ht="20.25" customHeight="1" x14ac:dyDescent="0.3">
      <c r="A53" s="11">
        <v>7036</v>
      </c>
      <c r="B53" s="71" t="str">
        <f>IF(ISTEXT("Membership Retention-"&amp;VLOOKUP(A53,'Chart of Accounts'!$B$5:$C$50,2,FALSE)),"Membership Retention-"&amp;VLOOKUP(A53,'Chart of Accounts'!$B$5:$C$50,2,FALSE),"")</f>
        <v>Membership Retention-Advertising Expense</v>
      </c>
      <c r="C53" s="138"/>
      <c r="D53" s="138"/>
      <c r="E53" s="138"/>
      <c r="F53" s="138"/>
      <c r="G53" s="138"/>
      <c r="H53" s="138"/>
      <c r="I53" s="138"/>
      <c r="J53" s="138"/>
      <c r="K53" s="138"/>
      <c r="L53" s="138"/>
      <c r="M53" s="138"/>
      <c r="N53" s="138"/>
      <c r="O53" s="4">
        <f t="shared" si="15"/>
        <v>0</v>
      </c>
      <c r="T53" s="60" t="s">
        <v>41</v>
      </c>
      <c r="U53" s="60">
        <v>7012</v>
      </c>
      <c r="AA53" s="7" t="s">
        <v>190</v>
      </c>
      <c r="AB53" s="7" t="str">
        <f t="shared" si="16"/>
        <v>7036-000000</v>
      </c>
      <c r="AC53" s="7">
        <v>583</v>
      </c>
      <c r="AD53" s="7" t="str">
        <f t="shared" si="17"/>
        <v>035</v>
      </c>
      <c r="AE53" s="7"/>
      <c r="AF53" s="7"/>
      <c r="AG53" s="7">
        <v>110</v>
      </c>
      <c r="AH53" s="7" t="str">
        <f>Summary!$B$2</f>
        <v>USD</v>
      </c>
      <c r="AI53" s="7">
        <f t="shared" si="18"/>
        <v>0</v>
      </c>
      <c r="AJ53" s="7">
        <f t="shared" si="18"/>
        <v>0</v>
      </c>
      <c r="AK53" s="7">
        <f t="shared" si="18"/>
        <v>0</v>
      </c>
      <c r="AL53" s="7">
        <f t="shared" si="18"/>
        <v>0</v>
      </c>
      <c r="AM53" s="7">
        <f t="shared" si="18"/>
        <v>0</v>
      </c>
      <c r="AN53" s="7">
        <f t="shared" si="18"/>
        <v>0</v>
      </c>
      <c r="AO53" s="7">
        <f t="shared" si="18"/>
        <v>0</v>
      </c>
      <c r="AP53" s="7">
        <f t="shared" si="18"/>
        <v>0</v>
      </c>
      <c r="AQ53" s="7">
        <f t="shared" si="18"/>
        <v>0</v>
      </c>
      <c r="AR53" s="7">
        <f t="shared" si="18"/>
        <v>0</v>
      </c>
      <c r="AS53" s="7">
        <f t="shared" si="18"/>
        <v>0</v>
      </c>
      <c r="AT53" s="7">
        <f t="shared" si="18"/>
        <v>0</v>
      </c>
    </row>
    <row r="54" spans="1:46" ht="20.25" customHeight="1" x14ac:dyDescent="0.3">
      <c r="A54" s="11">
        <v>7044</v>
      </c>
      <c r="B54" s="71" t="str">
        <f>IF(ISTEXT("Membership Retention-"&amp;VLOOKUP(A54,'Chart of Accounts'!$B$5:$C$50,2,FALSE)),"Membership Retention-"&amp;VLOOKUP(A54,'Chart of Accounts'!$B$5:$C$50,2,FALSE),"")</f>
        <v>Membership Retention-Postage &amp; Shipping Expense</v>
      </c>
      <c r="C54" s="138"/>
      <c r="D54" s="138"/>
      <c r="E54" s="138"/>
      <c r="F54" s="138"/>
      <c r="G54" s="138"/>
      <c r="H54" s="138"/>
      <c r="I54" s="138"/>
      <c r="J54" s="138"/>
      <c r="K54" s="138"/>
      <c r="L54" s="138"/>
      <c r="M54" s="138"/>
      <c r="N54" s="138"/>
      <c r="O54" s="4">
        <f t="shared" si="15"/>
        <v>0</v>
      </c>
      <c r="T54" s="60" t="s">
        <v>43</v>
      </c>
      <c r="U54" s="60">
        <v>7014</v>
      </c>
      <c r="AA54" s="7" t="s">
        <v>190</v>
      </c>
      <c r="AB54" s="7" t="str">
        <f t="shared" si="16"/>
        <v>7044-000000</v>
      </c>
      <c r="AC54" s="7">
        <v>583</v>
      </c>
      <c r="AD54" s="7" t="str">
        <f t="shared" si="17"/>
        <v>035</v>
      </c>
      <c r="AE54" s="7"/>
      <c r="AF54" s="7"/>
      <c r="AG54" s="7">
        <v>110</v>
      </c>
      <c r="AH54" s="7" t="str">
        <f>Summary!$B$2</f>
        <v>USD</v>
      </c>
      <c r="AI54" s="7">
        <f t="shared" si="18"/>
        <v>0</v>
      </c>
      <c r="AJ54" s="7">
        <f t="shared" si="18"/>
        <v>0</v>
      </c>
      <c r="AK54" s="7">
        <f t="shared" si="18"/>
        <v>0</v>
      </c>
      <c r="AL54" s="7">
        <f t="shared" si="18"/>
        <v>0</v>
      </c>
      <c r="AM54" s="7">
        <f t="shared" si="18"/>
        <v>0</v>
      </c>
      <c r="AN54" s="7">
        <f t="shared" si="18"/>
        <v>0</v>
      </c>
      <c r="AO54" s="7">
        <f t="shared" si="18"/>
        <v>0</v>
      </c>
      <c r="AP54" s="7">
        <f t="shared" si="18"/>
        <v>0</v>
      </c>
      <c r="AQ54" s="7">
        <f t="shared" si="18"/>
        <v>0</v>
      </c>
      <c r="AR54" s="7">
        <f t="shared" si="18"/>
        <v>0</v>
      </c>
      <c r="AS54" s="7">
        <f t="shared" si="18"/>
        <v>0</v>
      </c>
      <c r="AT54" s="7">
        <f t="shared" si="18"/>
        <v>0</v>
      </c>
    </row>
    <row r="55" spans="1:46" ht="20.25" customHeight="1" x14ac:dyDescent="0.3">
      <c r="A55" s="11">
        <v>7082</v>
      </c>
      <c r="B55" s="71" t="str">
        <f>IF(ISTEXT("Membership Retention-"&amp;VLOOKUP(A55,'Chart of Accounts'!$B$5:$C$50,2,FALSE)),"Membership Retention-"&amp;VLOOKUP(A55,'Chart of Accounts'!$B$5:$C$50,2,FALSE),"")</f>
        <v>Membership Retention-Incentives</v>
      </c>
      <c r="C55" s="138"/>
      <c r="D55" s="138"/>
      <c r="E55" s="138"/>
      <c r="F55" s="138"/>
      <c r="G55" s="138"/>
      <c r="H55" s="138"/>
      <c r="I55" s="138"/>
      <c r="J55" s="138"/>
      <c r="K55" s="138"/>
      <c r="L55" s="138"/>
      <c r="M55" s="138"/>
      <c r="N55" s="138"/>
      <c r="O55" s="4">
        <f t="shared" si="15"/>
        <v>0</v>
      </c>
      <c r="T55" s="60" t="s">
        <v>45</v>
      </c>
      <c r="U55" s="60">
        <v>7016</v>
      </c>
      <c r="AA55" s="7" t="s">
        <v>190</v>
      </c>
      <c r="AB55" s="7" t="str">
        <f t="shared" si="16"/>
        <v>7082-000000</v>
      </c>
      <c r="AC55" s="7">
        <v>583</v>
      </c>
      <c r="AD55" s="7" t="str">
        <f t="shared" si="17"/>
        <v>035</v>
      </c>
      <c r="AE55" s="7"/>
      <c r="AF55" s="7"/>
      <c r="AG55" s="7">
        <v>110</v>
      </c>
      <c r="AH55" s="7" t="str">
        <f>Summary!$B$2</f>
        <v>USD</v>
      </c>
      <c r="AI55" s="7">
        <f t="shared" si="18"/>
        <v>0</v>
      </c>
      <c r="AJ55" s="7">
        <f t="shared" si="18"/>
        <v>0</v>
      </c>
      <c r="AK55" s="7">
        <f t="shared" si="18"/>
        <v>0</v>
      </c>
      <c r="AL55" s="7">
        <f t="shared" si="18"/>
        <v>0</v>
      </c>
      <c r="AM55" s="7">
        <f t="shared" si="18"/>
        <v>0</v>
      </c>
      <c r="AN55" s="7">
        <f t="shared" si="18"/>
        <v>0</v>
      </c>
      <c r="AO55" s="7">
        <f t="shared" si="18"/>
        <v>0</v>
      </c>
      <c r="AP55" s="7">
        <f t="shared" si="18"/>
        <v>0</v>
      </c>
      <c r="AQ55" s="7">
        <f t="shared" si="18"/>
        <v>0</v>
      </c>
      <c r="AR55" s="7">
        <f t="shared" si="18"/>
        <v>0</v>
      </c>
      <c r="AS55" s="7">
        <f t="shared" si="18"/>
        <v>0</v>
      </c>
      <c r="AT55" s="7">
        <f t="shared" si="18"/>
        <v>0</v>
      </c>
    </row>
    <row r="56" spans="1:46" ht="20.25" customHeight="1" x14ac:dyDescent="0.3">
      <c r="A56" s="21"/>
      <c r="B56" s="71" t="str">
        <f>IF(ISTEXT("Membership Retention-"&amp;VLOOKUP(A56,'Chart of Accounts'!$B$5:$C$50,2,FALSE)),"Membership Retention-"&amp;VLOOKUP(A56,'Chart of Accounts'!$B$5:$C$50,2,FALSE),"")</f>
        <v/>
      </c>
      <c r="C56" s="138"/>
      <c r="D56" s="138"/>
      <c r="E56" s="138"/>
      <c r="F56" s="138"/>
      <c r="G56" s="138"/>
      <c r="H56" s="138"/>
      <c r="I56" s="138"/>
      <c r="J56" s="138"/>
      <c r="K56" s="138"/>
      <c r="L56" s="138"/>
      <c r="M56" s="138"/>
      <c r="N56" s="138"/>
      <c r="O56" s="4">
        <f t="shared" si="15"/>
        <v>0</v>
      </c>
      <c r="T56" s="60" t="s">
        <v>47</v>
      </c>
      <c r="U56" s="60">
        <v>7018</v>
      </c>
      <c r="AA56" s="7" t="s">
        <v>190</v>
      </c>
      <c r="AB56" s="7" t="str">
        <f t="shared" si="16"/>
        <v/>
      </c>
      <c r="AC56" s="7">
        <v>583</v>
      </c>
      <c r="AD56" s="7" t="str">
        <f t="shared" si="17"/>
        <v>035</v>
      </c>
      <c r="AE56" s="7"/>
      <c r="AF56" s="7"/>
      <c r="AG56" s="7">
        <v>110</v>
      </c>
      <c r="AH56" s="7" t="str">
        <f>Summary!$B$2</f>
        <v>USD</v>
      </c>
      <c r="AI56" s="7">
        <f t="shared" si="18"/>
        <v>0</v>
      </c>
      <c r="AJ56" s="7">
        <f t="shared" si="18"/>
        <v>0</v>
      </c>
      <c r="AK56" s="7">
        <f t="shared" si="18"/>
        <v>0</v>
      </c>
      <c r="AL56" s="7">
        <f t="shared" si="18"/>
        <v>0</v>
      </c>
      <c r="AM56" s="7">
        <f t="shared" si="18"/>
        <v>0</v>
      </c>
      <c r="AN56" s="7">
        <f t="shared" si="18"/>
        <v>0</v>
      </c>
      <c r="AO56" s="7">
        <f t="shared" si="18"/>
        <v>0</v>
      </c>
      <c r="AP56" s="7">
        <f t="shared" si="18"/>
        <v>0</v>
      </c>
      <c r="AQ56" s="7">
        <f t="shared" si="18"/>
        <v>0</v>
      </c>
      <c r="AR56" s="7">
        <f t="shared" si="18"/>
        <v>0</v>
      </c>
      <c r="AS56" s="7">
        <f t="shared" si="18"/>
        <v>0</v>
      </c>
      <c r="AT56" s="7">
        <f t="shared" si="18"/>
        <v>0</v>
      </c>
    </row>
    <row r="57" spans="1:46" ht="20.25" customHeight="1" x14ac:dyDescent="0.3">
      <c r="A57" s="21"/>
      <c r="B57" s="71" t="str">
        <f>IF(ISTEXT("Membership Retention-"&amp;VLOOKUP(A57,'Chart of Accounts'!$B$5:$C$50,2,FALSE)),"Membership Retention-"&amp;VLOOKUP(A57,'Chart of Accounts'!$B$5:$C$50,2,FALSE),"")</f>
        <v/>
      </c>
      <c r="C57" s="138"/>
      <c r="D57" s="138"/>
      <c r="E57" s="138"/>
      <c r="F57" s="138"/>
      <c r="G57" s="138"/>
      <c r="H57" s="138"/>
      <c r="I57" s="138"/>
      <c r="J57" s="138"/>
      <c r="K57" s="138"/>
      <c r="L57" s="138"/>
      <c r="M57" s="138"/>
      <c r="N57" s="138"/>
      <c r="O57" s="4">
        <f t="shared" si="15"/>
        <v>0</v>
      </c>
      <c r="T57" s="60" t="s">
        <v>49</v>
      </c>
      <c r="U57" s="60">
        <v>7020</v>
      </c>
      <c r="AA57" s="7" t="s">
        <v>190</v>
      </c>
      <c r="AB57" s="7" t="str">
        <f t="shared" si="16"/>
        <v/>
      </c>
      <c r="AC57" s="7">
        <v>583</v>
      </c>
      <c r="AD57" s="7" t="str">
        <f t="shared" si="17"/>
        <v>035</v>
      </c>
      <c r="AE57" s="7"/>
      <c r="AF57" s="7"/>
      <c r="AG57" s="7">
        <v>110</v>
      </c>
      <c r="AH57" s="7" t="str">
        <f>Summary!$B$2</f>
        <v>USD</v>
      </c>
      <c r="AI57" s="7">
        <f t="shared" si="18"/>
        <v>0</v>
      </c>
      <c r="AJ57" s="7">
        <f t="shared" si="18"/>
        <v>0</v>
      </c>
      <c r="AK57" s="7">
        <f t="shared" si="18"/>
        <v>0</v>
      </c>
      <c r="AL57" s="7">
        <f t="shared" si="18"/>
        <v>0</v>
      </c>
      <c r="AM57" s="7">
        <f t="shared" si="18"/>
        <v>0</v>
      </c>
      <c r="AN57" s="7">
        <f t="shared" si="18"/>
        <v>0</v>
      </c>
      <c r="AO57" s="7">
        <f t="shared" si="18"/>
        <v>0</v>
      </c>
      <c r="AP57" s="7">
        <f t="shared" si="18"/>
        <v>0</v>
      </c>
      <c r="AQ57" s="7">
        <f t="shared" si="18"/>
        <v>0</v>
      </c>
      <c r="AR57" s="7">
        <f t="shared" si="18"/>
        <v>0</v>
      </c>
      <c r="AS57" s="7">
        <f t="shared" si="18"/>
        <v>0</v>
      </c>
      <c r="AT57" s="7">
        <f t="shared" si="18"/>
        <v>0</v>
      </c>
    </row>
    <row r="58" spans="1:46" ht="20.25" customHeight="1" x14ac:dyDescent="0.3">
      <c r="A58" s="21"/>
      <c r="B58" s="71" t="str">
        <f>IF(ISTEXT("Membership Retention-"&amp;VLOOKUP(A58,'Chart of Accounts'!$B$5:$C$50,2,FALSE)),"Membership Retention-"&amp;VLOOKUP(A58,'Chart of Accounts'!$B$5:$C$50,2,FALSE),"")</f>
        <v/>
      </c>
      <c r="C58" s="138"/>
      <c r="D58" s="138"/>
      <c r="E58" s="138"/>
      <c r="F58" s="138"/>
      <c r="G58" s="138"/>
      <c r="H58" s="138"/>
      <c r="I58" s="138"/>
      <c r="J58" s="138"/>
      <c r="K58" s="138"/>
      <c r="L58" s="138"/>
      <c r="M58" s="138"/>
      <c r="N58" s="138"/>
      <c r="O58" s="4">
        <f t="shared" si="15"/>
        <v>0</v>
      </c>
      <c r="T58" s="60" t="s">
        <v>51</v>
      </c>
      <c r="U58" s="60">
        <v>7022</v>
      </c>
      <c r="AA58" s="7" t="s">
        <v>190</v>
      </c>
      <c r="AB58" s="7" t="str">
        <f t="shared" si="16"/>
        <v/>
      </c>
      <c r="AC58" s="7">
        <v>583</v>
      </c>
      <c r="AD58" s="7" t="str">
        <f t="shared" si="17"/>
        <v>035</v>
      </c>
      <c r="AE58" s="7"/>
      <c r="AF58" s="7"/>
      <c r="AG58" s="7">
        <v>110</v>
      </c>
      <c r="AH58" s="7" t="str">
        <f>Summary!$B$2</f>
        <v>USD</v>
      </c>
      <c r="AI58" s="7">
        <f t="shared" si="18"/>
        <v>0</v>
      </c>
      <c r="AJ58" s="7">
        <f t="shared" si="18"/>
        <v>0</v>
      </c>
      <c r="AK58" s="7">
        <f t="shared" si="18"/>
        <v>0</v>
      </c>
      <c r="AL58" s="7">
        <f t="shared" si="18"/>
        <v>0</v>
      </c>
      <c r="AM58" s="7">
        <f t="shared" si="18"/>
        <v>0</v>
      </c>
      <c r="AN58" s="7">
        <f t="shared" si="18"/>
        <v>0</v>
      </c>
      <c r="AO58" s="7">
        <f t="shared" si="18"/>
        <v>0</v>
      </c>
      <c r="AP58" s="7">
        <f t="shared" si="18"/>
        <v>0</v>
      </c>
      <c r="AQ58" s="7">
        <f t="shared" si="18"/>
        <v>0</v>
      </c>
      <c r="AR58" s="7">
        <f t="shared" si="18"/>
        <v>0</v>
      </c>
      <c r="AS58" s="7">
        <f t="shared" si="18"/>
        <v>0</v>
      </c>
      <c r="AT58" s="7">
        <f t="shared" si="18"/>
        <v>0</v>
      </c>
    </row>
    <row r="59" spans="1:46" s="7" customFormat="1" ht="20.25" customHeight="1" x14ac:dyDescent="0.3">
      <c r="A59" s="70" t="s">
        <v>360</v>
      </c>
      <c r="B59" s="72"/>
      <c r="C59" s="73">
        <f>SUM(C49:C58)</f>
        <v>0</v>
      </c>
      <c r="D59" s="73">
        <f t="shared" ref="D59:O59" si="19">SUM(D49:D58)</f>
        <v>0</v>
      </c>
      <c r="E59" s="73">
        <f t="shared" si="19"/>
        <v>0</v>
      </c>
      <c r="F59" s="73">
        <f t="shared" si="19"/>
        <v>0</v>
      </c>
      <c r="G59" s="73">
        <f t="shared" si="19"/>
        <v>0</v>
      </c>
      <c r="H59" s="73">
        <f t="shared" si="19"/>
        <v>0</v>
      </c>
      <c r="I59" s="73">
        <f t="shared" si="19"/>
        <v>0</v>
      </c>
      <c r="J59" s="73">
        <f t="shared" si="19"/>
        <v>0</v>
      </c>
      <c r="K59" s="73">
        <f t="shared" si="19"/>
        <v>0</v>
      </c>
      <c r="L59" s="73">
        <f t="shared" si="19"/>
        <v>0</v>
      </c>
      <c r="M59" s="73">
        <f t="shared" si="19"/>
        <v>0</v>
      </c>
      <c r="N59" s="73">
        <f t="shared" si="19"/>
        <v>0</v>
      </c>
      <c r="O59" s="73">
        <f t="shared" si="19"/>
        <v>0</v>
      </c>
      <c r="T59" s="60" t="s">
        <v>53</v>
      </c>
      <c r="U59" s="60">
        <v>7024</v>
      </c>
    </row>
    <row r="60" spans="1:46" ht="20.25" x14ac:dyDescent="0.3">
      <c r="A60" s="67"/>
      <c r="B60" s="68"/>
      <c r="C60" s="65"/>
      <c r="D60" s="4"/>
      <c r="E60" s="4"/>
      <c r="F60" s="4"/>
      <c r="G60" s="4"/>
      <c r="H60" s="4"/>
      <c r="I60" s="4"/>
      <c r="J60" s="4"/>
      <c r="K60" s="4"/>
      <c r="L60" s="4"/>
      <c r="M60" s="4"/>
      <c r="N60" s="4"/>
      <c r="O60" s="4"/>
    </row>
    <row r="61" spans="1:46" ht="20.25" x14ac:dyDescent="0.3">
      <c r="A61" s="70" t="s">
        <v>311</v>
      </c>
      <c r="B61" s="72"/>
      <c r="C61" s="4"/>
      <c r="D61" s="4"/>
      <c r="E61" s="4"/>
      <c r="F61" s="4"/>
      <c r="G61" s="4"/>
      <c r="H61" s="4"/>
      <c r="I61" s="4"/>
      <c r="J61" s="4"/>
      <c r="K61" s="4"/>
      <c r="L61" s="4"/>
      <c r="M61" s="4"/>
      <c r="N61" s="4"/>
      <c r="O61" s="4"/>
      <c r="T61" s="128" t="s">
        <v>258</v>
      </c>
    </row>
    <row r="62" spans="1:46" ht="20.25" customHeight="1" x14ac:dyDescent="0.3">
      <c r="A62" s="11">
        <v>7006</v>
      </c>
      <c r="B62" s="71" t="str">
        <f>IF(ISTEXT("Club Coaching-"&amp;VLOOKUP(A62,'Chart of Accounts'!$B$5:$C$50,2,FALSE)),"Club Coaching-"&amp;VLOOKUP(A62,'Chart of Accounts'!$B$5:$C$50,2,FALSE),"")</f>
        <v>Club Coaching-Educational Materials</v>
      </c>
      <c r="C62" s="185"/>
      <c r="D62" s="185"/>
      <c r="E62" s="185"/>
      <c r="F62" s="185"/>
      <c r="G62" s="185"/>
      <c r="H62" s="185"/>
      <c r="I62" s="185"/>
      <c r="J62" s="185"/>
      <c r="K62" s="185"/>
      <c r="L62" s="185"/>
      <c r="M62" s="185"/>
      <c r="N62" s="185"/>
      <c r="O62" s="4">
        <f t="shared" ref="O62:O71" si="20">SUM(C62:N62)</f>
        <v>0</v>
      </c>
      <c r="T62" s="60" t="s">
        <v>33</v>
      </c>
      <c r="U62" s="60">
        <v>7004</v>
      </c>
      <c r="AA62" s="7" t="s">
        <v>190</v>
      </c>
      <c r="AB62" s="7" t="str">
        <f t="shared" ref="AB62:AB71" si="21">IF(A62="","",A62&amp;"-000000")</f>
        <v>7006-000000</v>
      </c>
      <c r="AC62" s="7">
        <v>584</v>
      </c>
      <c r="AD62" s="7" t="str">
        <f t="shared" ref="AD62:AD71" si="22">IF(LEN($O$1)=3,$O$1,IF(LEN($O$1)=2,0&amp;$O$1,IF(LEN($O$1)=1,0&amp;0&amp;$O$1,"ERROR")))</f>
        <v>035</v>
      </c>
      <c r="AE62" s="7"/>
      <c r="AF62" s="7"/>
      <c r="AG62" s="7">
        <v>110</v>
      </c>
      <c r="AH62" s="7" t="str">
        <f>Summary!$B$2</f>
        <v>USD</v>
      </c>
      <c r="AI62" s="7">
        <f t="shared" ref="AI62:AI71" si="23">IF(C62="",0,C62)</f>
        <v>0</v>
      </c>
      <c r="AJ62" s="7">
        <f t="shared" ref="AJ62:AJ71" si="24">IF(D62="",0,D62)</f>
        <v>0</v>
      </c>
      <c r="AK62" s="7">
        <f t="shared" ref="AK62:AK71" si="25">IF(E62="",0,E62)</f>
        <v>0</v>
      </c>
      <c r="AL62" s="7">
        <f t="shared" ref="AL62:AL71" si="26">IF(F62="",0,F62)</f>
        <v>0</v>
      </c>
      <c r="AM62" s="7">
        <f t="shared" ref="AM62:AM71" si="27">IF(G62="",0,G62)</f>
        <v>0</v>
      </c>
      <c r="AN62" s="7">
        <f t="shared" ref="AN62:AN71" si="28">IF(H62="",0,H62)</f>
        <v>0</v>
      </c>
      <c r="AO62" s="7">
        <f t="shared" ref="AO62:AO71" si="29">IF(I62="",0,I62)</f>
        <v>0</v>
      </c>
      <c r="AP62" s="7">
        <f t="shared" ref="AP62:AP71" si="30">IF(J62="",0,J62)</f>
        <v>0</v>
      </c>
      <c r="AQ62" s="7">
        <f t="shared" ref="AQ62:AQ71" si="31">IF(K62="",0,K62)</f>
        <v>0</v>
      </c>
      <c r="AR62" s="7">
        <f t="shared" ref="AR62:AR71" si="32">IF(L62="",0,L62)</f>
        <v>0</v>
      </c>
      <c r="AS62" s="7">
        <f t="shared" ref="AS62:AS71" si="33">IF(M62="",0,M62)</f>
        <v>0</v>
      </c>
      <c r="AT62" s="7">
        <f t="shared" ref="AT62:AT71" si="34">IF(N62="",0,N62)</f>
        <v>0</v>
      </c>
    </row>
    <row r="63" spans="1:46" ht="20.25" customHeight="1" x14ac:dyDescent="0.3">
      <c r="A63" s="11">
        <v>7008</v>
      </c>
      <c r="B63" s="71" t="str">
        <f>IF(ISTEXT("Club Coaching-"&amp;VLOOKUP(A63,'Chart of Accounts'!$B$5:$C$50,2,FALSE)),"Club Coaching-"&amp;VLOOKUP(A63,'Chart of Accounts'!$B$5:$C$50,2,FALSE),"")</f>
        <v>Club Coaching-Promotional Materials</v>
      </c>
      <c r="C63" s="185"/>
      <c r="D63" s="185"/>
      <c r="E63" s="185"/>
      <c r="F63" s="185"/>
      <c r="G63" s="185"/>
      <c r="H63" s="185"/>
      <c r="I63" s="185"/>
      <c r="J63" s="185"/>
      <c r="K63" s="185"/>
      <c r="L63" s="185"/>
      <c r="M63" s="185"/>
      <c r="N63" s="185"/>
      <c r="O63" s="4">
        <f t="shared" si="20"/>
        <v>0</v>
      </c>
      <c r="T63" s="60" t="s">
        <v>35</v>
      </c>
      <c r="U63" s="60">
        <v>7006</v>
      </c>
      <c r="AA63" s="7" t="s">
        <v>190</v>
      </c>
      <c r="AB63" s="7" t="str">
        <f t="shared" si="21"/>
        <v>7008-000000</v>
      </c>
      <c r="AC63" s="7">
        <v>584</v>
      </c>
      <c r="AD63" s="7" t="str">
        <f t="shared" si="22"/>
        <v>035</v>
      </c>
      <c r="AE63" s="7"/>
      <c r="AF63" s="7"/>
      <c r="AG63" s="7">
        <v>110</v>
      </c>
      <c r="AH63" s="7" t="str">
        <f>Summary!$B$2</f>
        <v>USD</v>
      </c>
      <c r="AI63" s="7">
        <f t="shared" si="23"/>
        <v>0</v>
      </c>
      <c r="AJ63" s="7">
        <f t="shared" si="24"/>
        <v>0</v>
      </c>
      <c r="AK63" s="7">
        <f t="shared" si="25"/>
        <v>0</v>
      </c>
      <c r="AL63" s="7">
        <f t="shared" si="26"/>
        <v>0</v>
      </c>
      <c r="AM63" s="7">
        <f t="shared" si="27"/>
        <v>0</v>
      </c>
      <c r="AN63" s="7">
        <f t="shared" si="28"/>
        <v>0</v>
      </c>
      <c r="AO63" s="7">
        <f t="shared" si="29"/>
        <v>0</v>
      </c>
      <c r="AP63" s="7">
        <f t="shared" si="30"/>
        <v>0</v>
      </c>
      <c r="AQ63" s="7">
        <f t="shared" si="31"/>
        <v>0</v>
      </c>
      <c r="AR63" s="7">
        <f t="shared" si="32"/>
        <v>0</v>
      </c>
      <c r="AS63" s="7">
        <f t="shared" si="33"/>
        <v>0</v>
      </c>
      <c r="AT63" s="7">
        <f t="shared" si="34"/>
        <v>0</v>
      </c>
    </row>
    <row r="64" spans="1:46" ht="20.25" customHeight="1" x14ac:dyDescent="0.3">
      <c r="A64" s="11">
        <v>7010</v>
      </c>
      <c r="B64" s="71" t="str">
        <f>IF(ISTEXT("Club Coaching-"&amp;VLOOKUP(A64,'Chart of Accounts'!$B$5:$C$50,2,FALSE)),"Club Coaching-"&amp;VLOOKUP(A64,'Chart of Accounts'!$B$5:$C$50,2,FALSE),"")</f>
        <v>Club Coaching-Awards Expense (Trophies, Plaques, Ribbons &amp; Certificates)</v>
      </c>
      <c r="C64" s="185"/>
      <c r="D64" s="185"/>
      <c r="E64" s="185"/>
      <c r="F64" s="185"/>
      <c r="G64" s="185"/>
      <c r="H64" s="185"/>
      <c r="I64" s="185"/>
      <c r="J64" s="185"/>
      <c r="K64" s="185"/>
      <c r="L64" s="185"/>
      <c r="M64" s="185"/>
      <c r="N64" s="185"/>
      <c r="O64" s="4">
        <f t="shared" si="20"/>
        <v>0</v>
      </c>
      <c r="T64" s="60" t="s">
        <v>37</v>
      </c>
      <c r="U64" s="60">
        <v>7008</v>
      </c>
      <c r="AA64" s="7" t="s">
        <v>190</v>
      </c>
      <c r="AB64" s="7" t="str">
        <f t="shared" si="21"/>
        <v>7010-000000</v>
      </c>
      <c r="AC64" s="7">
        <v>584</v>
      </c>
      <c r="AD64" s="7" t="str">
        <f t="shared" si="22"/>
        <v>035</v>
      </c>
      <c r="AE64" s="7"/>
      <c r="AF64" s="7"/>
      <c r="AG64" s="7">
        <v>110</v>
      </c>
      <c r="AH64" s="7" t="str">
        <f>Summary!$B$2</f>
        <v>USD</v>
      </c>
      <c r="AI64" s="7">
        <f t="shared" si="23"/>
        <v>0</v>
      </c>
      <c r="AJ64" s="7">
        <f t="shared" si="24"/>
        <v>0</v>
      </c>
      <c r="AK64" s="7">
        <f t="shared" si="25"/>
        <v>0</v>
      </c>
      <c r="AL64" s="7">
        <f t="shared" si="26"/>
        <v>0</v>
      </c>
      <c r="AM64" s="7">
        <f t="shared" si="27"/>
        <v>0</v>
      </c>
      <c r="AN64" s="7">
        <f t="shared" si="28"/>
        <v>0</v>
      </c>
      <c r="AO64" s="7">
        <f t="shared" si="29"/>
        <v>0</v>
      </c>
      <c r="AP64" s="7">
        <f t="shared" si="30"/>
        <v>0</v>
      </c>
      <c r="AQ64" s="7">
        <f t="shared" si="31"/>
        <v>0</v>
      </c>
      <c r="AR64" s="7">
        <f t="shared" si="32"/>
        <v>0</v>
      </c>
      <c r="AS64" s="7">
        <f t="shared" si="33"/>
        <v>0</v>
      </c>
      <c r="AT64" s="7">
        <f t="shared" si="34"/>
        <v>0</v>
      </c>
    </row>
    <row r="65" spans="1:46" ht="20.25" customHeight="1" x14ac:dyDescent="0.3">
      <c r="A65" s="11">
        <v>7012</v>
      </c>
      <c r="B65" s="71" t="str">
        <f>IF(ISTEXT("Club Coaching-"&amp;VLOOKUP(A65,'Chart of Accounts'!$B$5:$C$50,2,FALSE)),"Club Coaching-"&amp;VLOOKUP(A65,'Chart of Accounts'!$B$5:$C$50,2,FALSE),"")</f>
        <v>Club Coaching-Supplies &amp; Stationery Expense</v>
      </c>
      <c r="C65" s="185"/>
      <c r="D65" s="185"/>
      <c r="E65" s="185"/>
      <c r="F65" s="185"/>
      <c r="G65" s="185"/>
      <c r="H65" s="185"/>
      <c r="I65" s="185"/>
      <c r="J65" s="185"/>
      <c r="K65" s="185"/>
      <c r="L65" s="185"/>
      <c r="M65" s="185"/>
      <c r="N65" s="185"/>
      <c r="O65" s="4">
        <f t="shared" si="20"/>
        <v>0</v>
      </c>
      <c r="T65" s="60" t="s">
        <v>39</v>
      </c>
      <c r="U65" s="60">
        <v>7010</v>
      </c>
      <c r="AA65" s="7" t="s">
        <v>190</v>
      </c>
      <c r="AB65" s="7" t="str">
        <f t="shared" si="21"/>
        <v>7012-000000</v>
      </c>
      <c r="AC65" s="7">
        <v>584</v>
      </c>
      <c r="AD65" s="7" t="str">
        <f t="shared" si="22"/>
        <v>035</v>
      </c>
      <c r="AE65" s="7"/>
      <c r="AF65" s="7"/>
      <c r="AG65" s="7">
        <v>110</v>
      </c>
      <c r="AH65" s="7" t="str">
        <f>Summary!$B$2</f>
        <v>USD</v>
      </c>
      <c r="AI65" s="7">
        <f t="shared" si="23"/>
        <v>0</v>
      </c>
      <c r="AJ65" s="7">
        <f t="shared" si="24"/>
        <v>0</v>
      </c>
      <c r="AK65" s="7">
        <f t="shared" si="25"/>
        <v>0</v>
      </c>
      <c r="AL65" s="7">
        <f t="shared" si="26"/>
        <v>0</v>
      </c>
      <c r="AM65" s="7">
        <f t="shared" si="27"/>
        <v>0</v>
      </c>
      <c r="AN65" s="7">
        <f t="shared" si="28"/>
        <v>0</v>
      </c>
      <c r="AO65" s="7">
        <f t="shared" si="29"/>
        <v>0</v>
      </c>
      <c r="AP65" s="7">
        <f t="shared" si="30"/>
        <v>0</v>
      </c>
      <c r="AQ65" s="7">
        <f t="shared" si="31"/>
        <v>0</v>
      </c>
      <c r="AR65" s="7">
        <f t="shared" si="32"/>
        <v>0</v>
      </c>
      <c r="AS65" s="7">
        <f t="shared" si="33"/>
        <v>0</v>
      </c>
      <c r="AT65" s="7">
        <f t="shared" si="34"/>
        <v>0</v>
      </c>
    </row>
    <row r="66" spans="1:46" ht="20.25" customHeight="1" x14ac:dyDescent="0.3">
      <c r="A66" s="11">
        <v>7036</v>
      </c>
      <c r="B66" s="71" t="str">
        <f>IF(ISTEXT("Club Coaching-"&amp;VLOOKUP(A66,'Chart of Accounts'!$B$5:$C$50,2,FALSE)),"Club Coaching-"&amp;VLOOKUP(A66,'Chart of Accounts'!$B$5:$C$50,2,FALSE),"")</f>
        <v>Club Coaching-Advertising Expense</v>
      </c>
      <c r="C66" s="185"/>
      <c r="D66" s="185"/>
      <c r="E66" s="185"/>
      <c r="F66" s="185"/>
      <c r="G66" s="185"/>
      <c r="H66" s="185"/>
      <c r="I66" s="185"/>
      <c r="J66" s="185"/>
      <c r="K66" s="185"/>
      <c r="L66" s="185"/>
      <c r="M66" s="185"/>
      <c r="N66" s="185"/>
      <c r="O66" s="4">
        <f t="shared" si="20"/>
        <v>0</v>
      </c>
      <c r="T66" s="60" t="s">
        <v>41</v>
      </c>
      <c r="U66" s="60">
        <v>7012</v>
      </c>
      <c r="AA66" s="7" t="s">
        <v>190</v>
      </c>
      <c r="AB66" s="7" t="str">
        <f t="shared" si="21"/>
        <v>7036-000000</v>
      </c>
      <c r="AC66" s="7">
        <v>584</v>
      </c>
      <c r="AD66" s="7" t="str">
        <f t="shared" si="22"/>
        <v>035</v>
      </c>
      <c r="AE66" s="7"/>
      <c r="AF66" s="7"/>
      <c r="AG66" s="7">
        <v>110</v>
      </c>
      <c r="AH66" s="7" t="str">
        <f>Summary!$B$2</f>
        <v>USD</v>
      </c>
      <c r="AI66" s="7">
        <f t="shared" si="23"/>
        <v>0</v>
      </c>
      <c r="AJ66" s="7">
        <f t="shared" si="24"/>
        <v>0</v>
      </c>
      <c r="AK66" s="7">
        <f t="shared" si="25"/>
        <v>0</v>
      </c>
      <c r="AL66" s="7">
        <f t="shared" si="26"/>
        <v>0</v>
      </c>
      <c r="AM66" s="7">
        <f t="shared" si="27"/>
        <v>0</v>
      </c>
      <c r="AN66" s="7">
        <f t="shared" si="28"/>
        <v>0</v>
      </c>
      <c r="AO66" s="7">
        <f t="shared" si="29"/>
        <v>0</v>
      </c>
      <c r="AP66" s="7">
        <f t="shared" si="30"/>
        <v>0</v>
      </c>
      <c r="AQ66" s="7">
        <f t="shared" si="31"/>
        <v>0</v>
      </c>
      <c r="AR66" s="7">
        <f t="shared" si="32"/>
        <v>0</v>
      </c>
      <c r="AS66" s="7">
        <f t="shared" si="33"/>
        <v>0</v>
      </c>
      <c r="AT66" s="7">
        <f t="shared" si="34"/>
        <v>0</v>
      </c>
    </row>
    <row r="67" spans="1:46" ht="20.25" customHeight="1" x14ac:dyDescent="0.3">
      <c r="A67" s="11">
        <v>7044</v>
      </c>
      <c r="B67" s="71" t="str">
        <f>IF(ISTEXT("Club Coaching-"&amp;VLOOKUP(A67,'Chart of Accounts'!$B$5:$C$50,2,FALSE)),"Club Coaching-"&amp;VLOOKUP(A67,'Chart of Accounts'!$B$5:$C$50,2,FALSE),"")</f>
        <v>Club Coaching-Postage &amp; Shipping Expense</v>
      </c>
      <c r="C67" s="185"/>
      <c r="D67" s="185"/>
      <c r="E67" s="185"/>
      <c r="F67" s="185"/>
      <c r="G67" s="185"/>
      <c r="H67" s="185"/>
      <c r="I67" s="185"/>
      <c r="J67" s="185"/>
      <c r="K67" s="185"/>
      <c r="L67" s="185"/>
      <c r="M67" s="185"/>
      <c r="N67" s="185"/>
      <c r="O67" s="4">
        <f t="shared" si="20"/>
        <v>0</v>
      </c>
      <c r="T67" s="60" t="s">
        <v>43</v>
      </c>
      <c r="U67" s="60">
        <v>7014</v>
      </c>
      <c r="AA67" s="7" t="s">
        <v>190</v>
      </c>
      <c r="AB67" s="7" t="str">
        <f t="shared" si="21"/>
        <v>7044-000000</v>
      </c>
      <c r="AC67" s="7">
        <v>584</v>
      </c>
      <c r="AD67" s="7" t="str">
        <f t="shared" si="22"/>
        <v>035</v>
      </c>
      <c r="AE67" s="7"/>
      <c r="AF67" s="7"/>
      <c r="AG67" s="7">
        <v>110</v>
      </c>
      <c r="AH67" s="7" t="str">
        <f>Summary!$B$2</f>
        <v>USD</v>
      </c>
      <c r="AI67" s="7">
        <f t="shared" si="23"/>
        <v>0</v>
      </c>
      <c r="AJ67" s="7">
        <f t="shared" si="24"/>
        <v>0</v>
      </c>
      <c r="AK67" s="7">
        <f t="shared" si="25"/>
        <v>0</v>
      </c>
      <c r="AL67" s="7">
        <f t="shared" si="26"/>
        <v>0</v>
      </c>
      <c r="AM67" s="7">
        <f t="shared" si="27"/>
        <v>0</v>
      </c>
      <c r="AN67" s="7">
        <f t="shared" si="28"/>
        <v>0</v>
      </c>
      <c r="AO67" s="7">
        <f t="shared" si="29"/>
        <v>0</v>
      </c>
      <c r="AP67" s="7">
        <f t="shared" si="30"/>
        <v>0</v>
      </c>
      <c r="AQ67" s="7">
        <f t="shared" si="31"/>
        <v>0</v>
      </c>
      <c r="AR67" s="7">
        <f t="shared" si="32"/>
        <v>0</v>
      </c>
      <c r="AS67" s="7">
        <f t="shared" si="33"/>
        <v>0</v>
      </c>
      <c r="AT67" s="7">
        <f t="shared" si="34"/>
        <v>0</v>
      </c>
    </row>
    <row r="68" spans="1:46" ht="20.25" customHeight="1" x14ac:dyDescent="0.3">
      <c r="A68" s="11">
        <v>7082</v>
      </c>
      <c r="B68" s="71" t="str">
        <f>IF(ISTEXT("Club Coaching-"&amp;VLOOKUP(A68,'Chart of Accounts'!$B$5:$C$50,2,FALSE)),"Club Coaching-"&amp;VLOOKUP(A68,'Chart of Accounts'!$B$5:$C$50,2,FALSE),"")</f>
        <v>Club Coaching-Incentives</v>
      </c>
      <c r="C68" s="185"/>
      <c r="D68" s="185"/>
      <c r="E68" s="185"/>
      <c r="F68" s="185"/>
      <c r="G68" s="185"/>
      <c r="H68" s="185"/>
      <c r="I68" s="185">
        <v>125</v>
      </c>
      <c r="J68" s="185"/>
      <c r="K68" s="185"/>
      <c r="L68" s="185"/>
      <c r="M68" s="185"/>
      <c r="N68" s="185">
        <v>132</v>
      </c>
      <c r="O68" s="4">
        <f t="shared" si="20"/>
        <v>257</v>
      </c>
      <c r="T68" s="60" t="s">
        <v>45</v>
      </c>
      <c r="U68" s="60">
        <v>7016</v>
      </c>
      <c r="AA68" s="7" t="s">
        <v>190</v>
      </c>
      <c r="AB68" s="7" t="str">
        <f t="shared" si="21"/>
        <v>7082-000000</v>
      </c>
      <c r="AC68" s="7">
        <v>584</v>
      </c>
      <c r="AD68" s="7" t="str">
        <f t="shared" si="22"/>
        <v>035</v>
      </c>
      <c r="AE68" s="7"/>
      <c r="AF68" s="7"/>
      <c r="AG68" s="7">
        <v>110</v>
      </c>
      <c r="AH68" s="7" t="str">
        <f>Summary!$B$2</f>
        <v>USD</v>
      </c>
      <c r="AI68" s="7">
        <f t="shared" si="23"/>
        <v>0</v>
      </c>
      <c r="AJ68" s="7">
        <f t="shared" si="24"/>
        <v>0</v>
      </c>
      <c r="AK68" s="7">
        <f t="shared" si="25"/>
        <v>0</v>
      </c>
      <c r="AL68" s="7">
        <f t="shared" si="26"/>
        <v>0</v>
      </c>
      <c r="AM68" s="7">
        <f t="shared" si="27"/>
        <v>0</v>
      </c>
      <c r="AN68" s="7">
        <f t="shared" si="28"/>
        <v>0</v>
      </c>
      <c r="AO68" s="7">
        <f t="shared" si="29"/>
        <v>125</v>
      </c>
      <c r="AP68" s="7">
        <f t="shared" si="30"/>
        <v>0</v>
      </c>
      <c r="AQ68" s="7">
        <f t="shared" si="31"/>
        <v>0</v>
      </c>
      <c r="AR68" s="7">
        <f t="shared" si="32"/>
        <v>0</v>
      </c>
      <c r="AS68" s="7">
        <f t="shared" si="33"/>
        <v>0</v>
      </c>
      <c r="AT68" s="7">
        <f t="shared" si="34"/>
        <v>132</v>
      </c>
    </row>
    <row r="69" spans="1:46" ht="20.25" customHeight="1" x14ac:dyDescent="0.3">
      <c r="A69" s="21"/>
      <c r="B69" s="71" t="str">
        <f>IF(ISTEXT("Club Coaching-"&amp;VLOOKUP(A69,'Chart of Accounts'!$B$5:$C$50,2,FALSE)),"Club Coaching-"&amp;VLOOKUP(A69,'Chart of Accounts'!$B$5:$C$50,2,FALSE),"")</f>
        <v/>
      </c>
      <c r="C69" s="185"/>
      <c r="D69" s="185"/>
      <c r="E69" s="185"/>
      <c r="F69" s="185"/>
      <c r="G69" s="185"/>
      <c r="H69" s="185"/>
      <c r="I69" s="185"/>
      <c r="J69" s="185"/>
      <c r="K69" s="185"/>
      <c r="L69" s="185"/>
      <c r="M69" s="185"/>
      <c r="N69" s="185"/>
      <c r="O69" s="4">
        <f t="shared" si="20"/>
        <v>0</v>
      </c>
      <c r="T69" s="60" t="s">
        <v>47</v>
      </c>
      <c r="U69" s="60">
        <v>7018</v>
      </c>
      <c r="AA69" s="7" t="s">
        <v>190</v>
      </c>
      <c r="AB69" s="7" t="str">
        <f t="shared" si="21"/>
        <v/>
      </c>
      <c r="AC69" s="7">
        <v>584</v>
      </c>
      <c r="AD69" s="7" t="str">
        <f t="shared" si="22"/>
        <v>035</v>
      </c>
      <c r="AE69" s="7"/>
      <c r="AF69" s="7"/>
      <c r="AG69" s="7">
        <v>110</v>
      </c>
      <c r="AH69" s="7" t="str">
        <f>Summary!$B$2</f>
        <v>USD</v>
      </c>
      <c r="AI69" s="7">
        <f t="shared" si="23"/>
        <v>0</v>
      </c>
      <c r="AJ69" s="7">
        <f t="shared" si="24"/>
        <v>0</v>
      </c>
      <c r="AK69" s="7">
        <f t="shared" si="25"/>
        <v>0</v>
      </c>
      <c r="AL69" s="7">
        <f t="shared" si="26"/>
        <v>0</v>
      </c>
      <c r="AM69" s="7">
        <f t="shared" si="27"/>
        <v>0</v>
      </c>
      <c r="AN69" s="7">
        <f t="shared" si="28"/>
        <v>0</v>
      </c>
      <c r="AO69" s="7">
        <f t="shared" si="29"/>
        <v>0</v>
      </c>
      <c r="AP69" s="7">
        <f t="shared" si="30"/>
        <v>0</v>
      </c>
      <c r="AQ69" s="7">
        <f t="shared" si="31"/>
        <v>0</v>
      </c>
      <c r="AR69" s="7">
        <f t="shared" si="32"/>
        <v>0</v>
      </c>
      <c r="AS69" s="7">
        <f t="shared" si="33"/>
        <v>0</v>
      </c>
      <c r="AT69" s="7">
        <f t="shared" si="34"/>
        <v>0</v>
      </c>
    </row>
    <row r="70" spans="1:46" ht="20.25" customHeight="1" x14ac:dyDescent="0.3">
      <c r="A70" s="21"/>
      <c r="B70" s="71" t="str">
        <f>IF(ISTEXT("Club Coaching-"&amp;VLOOKUP(A70,'Chart of Accounts'!$B$5:$C$50,2,FALSE)),"Club Coaching-"&amp;VLOOKUP(A70,'Chart of Accounts'!$B$5:$C$50,2,FALSE),"")</f>
        <v/>
      </c>
      <c r="C70" s="138"/>
      <c r="D70" s="138"/>
      <c r="E70" s="138"/>
      <c r="F70" s="138"/>
      <c r="G70" s="138"/>
      <c r="H70" s="138"/>
      <c r="I70" s="138"/>
      <c r="J70" s="138"/>
      <c r="K70" s="138"/>
      <c r="L70" s="138"/>
      <c r="M70" s="138"/>
      <c r="N70" s="138"/>
      <c r="O70" s="4">
        <f t="shared" si="20"/>
        <v>0</v>
      </c>
      <c r="T70" s="60" t="s">
        <v>49</v>
      </c>
      <c r="U70" s="60">
        <v>7020</v>
      </c>
      <c r="AA70" s="7" t="s">
        <v>190</v>
      </c>
      <c r="AB70" s="7" t="str">
        <f t="shared" si="21"/>
        <v/>
      </c>
      <c r="AC70" s="7">
        <v>584</v>
      </c>
      <c r="AD70" s="7" t="str">
        <f t="shared" si="22"/>
        <v>035</v>
      </c>
      <c r="AE70" s="7"/>
      <c r="AF70" s="7"/>
      <c r="AG70" s="7">
        <v>110</v>
      </c>
      <c r="AH70" s="7" t="str">
        <f>Summary!$B$2</f>
        <v>USD</v>
      </c>
      <c r="AI70" s="7">
        <f t="shared" si="23"/>
        <v>0</v>
      </c>
      <c r="AJ70" s="7">
        <f t="shared" si="24"/>
        <v>0</v>
      </c>
      <c r="AK70" s="7">
        <f t="shared" si="25"/>
        <v>0</v>
      </c>
      <c r="AL70" s="7">
        <f t="shared" si="26"/>
        <v>0</v>
      </c>
      <c r="AM70" s="7">
        <f t="shared" si="27"/>
        <v>0</v>
      </c>
      <c r="AN70" s="7">
        <f t="shared" si="28"/>
        <v>0</v>
      </c>
      <c r="AO70" s="7">
        <f t="shared" si="29"/>
        <v>0</v>
      </c>
      <c r="AP70" s="7">
        <f t="shared" si="30"/>
        <v>0</v>
      </c>
      <c r="AQ70" s="7">
        <f t="shared" si="31"/>
        <v>0</v>
      </c>
      <c r="AR70" s="7">
        <f t="shared" si="32"/>
        <v>0</v>
      </c>
      <c r="AS70" s="7">
        <f t="shared" si="33"/>
        <v>0</v>
      </c>
      <c r="AT70" s="7">
        <f t="shared" si="34"/>
        <v>0</v>
      </c>
    </row>
    <row r="71" spans="1:46" ht="20.25" customHeight="1" x14ac:dyDescent="0.3">
      <c r="A71" s="21"/>
      <c r="B71" s="71" t="str">
        <f>IF(ISTEXT("Club Coaching-"&amp;VLOOKUP(A71,'Chart of Accounts'!$B$5:$C$50,2,FALSE)),"Club Coaching-"&amp;VLOOKUP(A71,'Chart of Accounts'!$B$5:$C$50,2,FALSE),"")</f>
        <v/>
      </c>
      <c r="C71" s="138"/>
      <c r="D71" s="138"/>
      <c r="E71" s="138"/>
      <c r="F71" s="138"/>
      <c r="G71" s="138"/>
      <c r="H71" s="138"/>
      <c r="I71" s="138"/>
      <c r="J71" s="138"/>
      <c r="K71" s="138"/>
      <c r="L71" s="138"/>
      <c r="M71" s="138"/>
      <c r="N71" s="138"/>
      <c r="O71" s="4">
        <f t="shared" si="20"/>
        <v>0</v>
      </c>
      <c r="T71" s="60" t="s">
        <v>51</v>
      </c>
      <c r="U71" s="60">
        <v>7022</v>
      </c>
      <c r="AA71" s="7" t="s">
        <v>190</v>
      </c>
      <c r="AB71" s="7" t="str">
        <f t="shared" si="21"/>
        <v/>
      </c>
      <c r="AC71" s="7">
        <v>584</v>
      </c>
      <c r="AD71" s="7" t="str">
        <f t="shared" si="22"/>
        <v>035</v>
      </c>
      <c r="AE71" s="7"/>
      <c r="AF71" s="7"/>
      <c r="AG71" s="7">
        <v>110</v>
      </c>
      <c r="AH71" s="7" t="str">
        <f>Summary!$B$2</f>
        <v>USD</v>
      </c>
      <c r="AI71" s="7">
        <f t="shared" si="23"/>
        <v>0</v>
      </c>
      <c r="AJ71" s="7">
        <f t="shared" si="24"/>
        <v>0</v>
      </c>
      <c r="AK71" s="7">
        <f t="shared" si="25"/>
        <v>0</v>
      </c>
      <c r="AL71" s="7">
        <f t="shared" si="26"/>
        <v>0</v>
      </c>
      <c r="AM71" s="7">
        <f t="shared" si="27"/>
        <v>0</v>
      </c>
      <c r="AN71" s="7">
        <f t="shared" si="28"/>
        <v>0</v>
      </c>
      <c r="AO71" s="7">
        <f t="shared" si="29"/>
        <v>0</v>
      </c>
      <c r="AP71" s="7">
        <f t="shared" si="30"/>
        <v>0</v>
      </c>
      <c r="AQ71" s="7">
        <f t="shared" si="31"/>
        <v>0</v>
      </c>
      <c r="AR71" s="7">
        <f t="shared" si="32"/>
        <v>0</v>
      </c>
      <c r="AS71" s="7">
        <f t="shared" si="33"/>
        <v>0</v>
      </c>
      <c r="AT71" s="7">
        <f t="shared" si="34"/>
        <v>0</v>
      </c>
    </row>
    <row r="72" spans="1:46" s="7" customFormat="1" ht="20.25" customHeight="1" x14ac:dyDescent="0.3">
      <c r="A72" s="70" t="s">
        <v>361</v>
      </c>
      <c r="B72" s="72"/>
      <c r="C72" s="73">
        <f>SUM(C62:C71)</f>
        <v>0</v>
      </c>
      <c r="D72" s="73">
        <f t="shared" ref="D72:O72" si="35">SUM(D62:D71)</f>
        <v>0</v>
      </c>
      <c r="E72" s="73">
        <f t="shared" si="35"/>
        <v>0</v>
      </c>
      <c r="F72" s="73">
        <f t="shared" si="35"/>
        <v>0</v>
      </c>
      <c r="G72" s="73">
        <f t="shared" si="35"/>
        <v>0</v>
      </c>
      <c r="H72" s="73">
        <f t="shared" si="35"/>
        <v>0</v>
      </c>
      <c r="I72" s="73">
        <f t="shared" si="35"/>
        <v>125</v>
      </c>
      <c r="J72" s="73">
        <f t="shared" si="35"/>
        <v>0</v>
      </c>
      <c r="K72" s="73">
        <f t="shared" si="35"/>
        <v>0</v>
      </c>
      <c r="L72" s="73">
        <f t="shared" si="35"/>
        <v>0</v>
      </c>
      <c r="M72" s="73">
        <f t="shared" si="35"/>
        <v>0</v>
      </c>
      <c r="N72" s="73">
        <f t="shared" si="35"/>
        <v>132</v>
      </c>
      <c r="O72" s="73">
        <f t="shared" si="35"/>
        <v>257</v>
      </c>
      <c r="T72" s="60"/>
      <c r="U72" s="60"/>
    </row>
    <row r="73" spans="1:46" ht="20.25" x14ac:dyDescent="0.3">
      <c r="A73" s="67"/>
      <c r="B73" s="68"/>
      <c r="C73" s="65"/>
      <c r="D73" s="4"/>
      <c r="E73" s="4"/>
      <c r="F73" s="4"/>
      <c r="G73" s="4"/>
      <c r="H73" s="4"/>
      <c r="I73" s="4"/>
      <c r="J73" s="4"/>
      <c r="K73" s="4"/>
      <c r="L73" s="4"/>
      <c r="M73" s="4"/>
      <c r="N73" s="4"/>
      <c r="O73" s="4"/>
    </row>
    <row r="74" spans="1:46" ht="20.25" x14ac:dyDescent="0.3">
      <c r="A74" s="70" t="s">
        <v>312</v>
      </c>
      <c r="B74" s="72"/>
      <c r="C74" s="4"/>
      <c r="D74" s="4"/>
      <c r="E74" s="4"/>
      <c r="F74" s="4"/>
      <c r="G74" s="4"/>
      <c r="H74" s="4"/>
      <c r="I74" s="4"/>
      <c r="J74" s="4"/>
      <c r="K74" s="4"/>
      <c r="L74" s="4"/>
      <c r="M74" s="4"/>
      <c r="N74" s="4"/>
      <c r="O74" s="4"/>
      <c r="T74" s="128" t="s">
        <v>258</v>
      </c>
    </row>
    <row r="75" spans="1:46" ht="20.25" customHeight="1" x14ac:dyDescent="0.3">
      <c r="A75" s="11">
        <v>7006</v>
      </c>
      <c r="B75" s="71" t="str">
        <f>IF(ISTEXT("Club Growth - Other-"&amp;VLOOKUP(A75,'Chart of Accounts'!$B$5:$C$50,2,FALSE)),"Club Growth - Other-"&amp;VLOOKUP(A75,'Chart of Accounts'!$B$5:$C$50,2,FALSE),"")</f>
        <v>Club Growth - Other-Educational Materials</v>
      </c>
      <c r="C75" s="186"/>
      <c r="D75" s="186"/>
      <c r="E75" s="186"/>
      <c r="F75" s="186"/>
      <c r="G75" s="186"/>
      <c r="H75" s="186"/>
      <c r="I75" s="186"/>
      <c r="J75" s="186"/>
      <c r="K75" s="186"/>
      <c r="L75" s="186"/>
      <c r="M75" s="186"/>
      <c r="N75" s="138"/>
      <c r="O75" s="4">
        <f t="shared" ref="O75:O84" si="36">SUM(C75:N75)</f>
        <v>0</v>
      </c>
      <c r="T75" s="60" t="s">
        <v>33</v>
      </c>
      <c r="U75" s="60">
        <v>7004</v>
      </c>
      <c r="AA75" s="7" t="s">
        <v>190</v>
      </c>
      <c r="AB75" s="7" t="str">
        <f t="shared" ref="AB75:AB84" si="37">IF(A75="","",A75&amp;"-000000")</f>
        <v>7006-000000</v>
      </c>
      <c r="AC75" s="7">
        <v>585</v>
      </c>
      <c r="AD75" s="7" t="str">
        <f t="shared" ref="AD75:AD84" si="38">IF(LEN($O$1)=3,$O$1,IF(LEN($O$1)=2,0&amp;$O$1,IF(LEN($O$1)=1,0&amp;0&amp;$O$1,"ERROR")))</f>
        <v>035</v>
      </c>
      <c r="AE75" s="7"/>
      <c r="AF75" s="7"/>
      <c r="AG75" s="7">
        <v>110</v>
      </c>
      <c r="AH75" s="7" t="str">
        <f>Summary!$B$2</f>
        <v>USD</v>
      </c>
      <c r="AI75" s="7">
        <f t="shared" ref="AI75:AT84" si="39">IF(C75="",0,C75)</f>
        <v>0</v>
      </c>
      <c r="AJ75" s="7">
        <f t="shared" si="39"/>
        <v>0</v>
      </c>
      <c r="AK75" s="7">
        <f t="shared" si="39"/>
        <v>0</v>
      </c>
      <c r="AL75" s="7">
        <f t="shared" si="39"/>
        <v>0</v>
      </c>
      <c r="AM75" s="7">
        <f t="shared" si="39"/>
        <v>0</v>
      </c>
      <c r="AN75" s="7">
        <f t="shared" si="39"/>
        <v>0</v>
      </c>
      <c r="AO75" s="7">
        <f t="shared" si="39"/>
        <v>0</v>
      </c>
      <c r="AP75" s="7">
        <f t="shared" si="39"/>
        <v>0</v>
      </c>
      <c r="AQ75" s="7">
        <f t="shared" si="39"/>
        <v>0</v>
      </c>
      <c r="AR75" s="7">
        <f t="shared" si="39"/>
        <v>0</v>
      </c>
      <c r="AS75" s="7">
        <f t="shared" si="39"/>
        <v>0</v>
      </c>
      <c r="AT75" s="7">
        <f t="shared" si="39"/>
        <v>0</v>
      </c>
    </row>
    <row r="76" spans="1:46" ht="20.25" customHeight="1" x14ac:dyDescent="0.3">
      <c r="A76" s="11">
        <v>7008</v>
      </c>
      <c r="B76" s="71" t="str">
        <f>IF(ISTEXT("Club Growth - Other-"&amp;VLOOKUP(A76,'Chart of Accounts'!$B$5:$C$50,2,FALSE)),"Club Growth - Other-"&amp;VLOOKUP(A76,'Chart of Accounts'!$B$5:$C$50,2,FALSE),"")</f>
        <v>Club Growth - Other-Promotional Materials</v>
      </c>
      <c r="C76" s="186"/>
      <c r="D76" s="186"/>
      <c r="E76" s="186"/>
      <c r="F76" s="186"/>
      <c r="G76" s="186"/>
      <c r="H76" s="186"/>
      <c r="I76" s="186"/>
      <c r="J76" s="186"/>
      <c r="K76" s="186"/>
      <c r="L76" s="186"/>
      <c r="M76" s="186"/>
      <c r="N76" s="138"/>
      <c r="O76" s="4">
        <f t="shared" si="36"/>
        <v>0</v>
      </c>
      <c r="T76" s="60" t="s">
        <v>35</v>
      </c>
      <c r="U76" s="60">
        <v>7006</v>
      </c>
      <c r="AA76" s="7" t="s">
        <v>190</v>
      </c>
      <c r="AB76" s="7" t="str">
        <f t="shared" si="37"/>
        <v>7008-000000</v>
      </c>
      <c r="AC76" s="7">
        <v>585</v>
      </c>
      <c r="AD76" s="7" t="str">
        <f t="shared" si="38"/>
        <v>035</v>
      </c>
      <c r="AE76" s="7"/>
      <c r="AF76" s="7"/>
      <c r="AG76" s="7">
        <v>110</v>
      </c>
      <c r="AH76" s="7" t="str">
        <f>Summary!$B$2</f>
        <v>USD</v>
      </c>
      <c r="AI76" s="7">
        <f t="shared" si="39"/>
        <v>0</v>
      </c>
      <c r="AJ76" s="7">
        <f t="shared" si="39"/>
        <v>0</v>
      </c>
      <c r="AK76" s="7">
        <f t="shared" si="39"/>
        <v>0</v>
      </c>
      <c r="AL76" s="7">
        <f t="shared" si="39"/>
        <v>0</v>
      </c>
      <c r="AM76" s="7">
        <f t="shared" si="39"/>
        <v>0</v>
      </c>
      <c r="AN76" s="7">
        <f t="shared" si="39"/>
        <v>0</v>
      </c>
      <c r="AO76" s="7">
        <f t="shared" si="39"/>
        <v>0</v>
      </c>
      <c r="AP76" s="7">
        <f t="shared" si="39"/>
        <v>0</v>
      </c>
      <c r="AQ76" s="7">
        <f t="shared" si="39"/>
        <v>0</v>
      </c>
      <c r="AR76" s="7">
        <f t="shared" si="39"/>
        <v>0</v>
      </c>
      <c r="AS76" s="7">
        <f t="shared" si="39"/>
        <v>0</v>
      </c>
      <c r="AT76" s="7">
        <f t="shared" si="39"/>
        <v>0</v>
      </c>
    </row>
    <row r="77" spans="1:46" ht="20.25" customHeight="1" x14ac:dyDescent="0.3">
      <c r="A77" s="11">
        <v>7010</v>
      </c>
      <c r="B77" s="71" t="str">
        <f>IF(ISTEXT("Club Growth - Other-"&amp;VLOOKUP(A77,'Chart of Accounts'!$B$5:$C$50,2,FALSE)),"Club Growth - Other-"&amp;VLOOKUP(A77,'Chart of Accounts'!$B$5:$C$50,2,FALSE),"")</f>
        <v>Club Growth - Other-Awards Expense (Trophies, Plaques, Ribbons &amp; Certificates)</v>
      </c>
      <c r="C77" s="186"/>
      <c r="D77" s="186"/>
      <c r="E77" s="186"/>
      <c r="F77" s="186"/>
      <c r="G77" s="186"/>
      <c r="H77" s="186"/>
      <c r="I77" s="186"/>
      <c r="J77" s="186"/>
      <c r="K77" s="186"/>
      <c r="L77" s="186"/>
      <c r="M77" s="186"/>
      <c r="N77" s="138"/>
      <c r="O77" s="4">
        <f t="shared" si="36"/>
        <v>0</v>
      </c>
      <c r="T77" s="60" t="s">
        <v>37</v>
      </c>
      <c r="U77" s="60">
        <v>7008</v>
      </c>
      <c r="AA77" s="7" t="s">
        <v>190</v>
      </c>
      <c r="AB77" s="7" t="str">
        <f t="shared" si="37"/>
        <v>7010-000000</v>
      </c>
      <c r="AC77" s="7">
        <v>585</v>
      </c>
      <c r="AD77" s="7" t="str">
        <f t="shared" si="38"/>
        <v>035</v>
      </c>
      <c r="AE77" s="7"/>
      <c r="AF77" s="7"/>
      <c r="AG77" s="7">
        <v>110</v>
      </c>
      <c r="AH77" s="7" t="str">
        <f>Summary!$B$2</f>
        <v>USD</v>
      </c>
      <c r="AI77" s="7">
        <f t="shared" si="39"/>
        <v>0</v>
      </c>
      <c r="AJ77" s="7">
        <f t="shared" si="39"/>
        <v>0</v>
      </c>
      <c r="AK77" s="7">
        <f t="shared" si="39"/>
        <v>0</v>
      </c>
      <c r="AL77" s="7">
        <f t="shared" si="39"/>
        <v>0</v>
      </c>
      <c r="AM77" s="7">
        <f t="shared" si="39"/>
        <v>0</v>
      </c>
      <c r="AN77" s="7">
        <f t="shared" si="39"/>
        <v>0</v>
      </c>
      <c r="AO77" s="7">
        <f t="shared" si="39"/>
        <v>0</v>
      </c>
      <c r="AP77" s="7">
        <f t="shared" si="39"/>
        <v>0</v>
      </c>
      <c r="AQ77" s="7">
        <f t="shared" si="39"/>
        <v>0</v>
      </c>
      <c r="AR77" s="7">
        <f t="shared" si="39"/>
        <v>0</v>
      </c>
      <c r="AS77" s="7">
        <f t="shared" si="39"/>
        <v>0</v>
      </c>
      <c r="AT77" s="7">
        <f t="shared" si="39"/>
        <v>0</v>
      </c>
    </row>
    <row r="78" spans="1:46" ht="20.25" customHeight="1" x14ac:dyDescent="0.3">
      <c r="A78" s="11">
        <v>7012</v>
      </c>
      <c r="B78" s="71" t="str">
        <f>IF(ISTEXT("Club Growth - Other-"&amp;VLOOKUP(A78,'Chart of Accounts'!$B$5:$C$50,2,FALSE)),"Club Growth - Other-"&amp;VLOOKUP(A78,'Chart of Accounts'!$B$5:$C$50,2,FALSE),"")</f>
        <v>Club Growth - Other-Supplies &amp; Stationery Expense</v>
      </c>
      <c r="C78" s="186"/>
      <c r="D78" s="186"/>
      <c r="E78" s="186"/>
      <c r="F78" s="186"/>
      <c r="G78" s="186"/>
      <c r="H78" s="186"/>
      <c r="I78" s="186"/>
      <c r="J78" s="186"/>
      <c r="K78" s="186"/>
      <c r="L78" s="186"/>
      <c r="M78" s="186"/>
      <c r="N78" s="138"/>
      <c r="O78" s="4">
        <f t="shared" si="36"/>
        <v>0</v>
      </c>
      <c r="T78" s="60" t="s">
        <v>39</v>
      </c>
      <c r="U78" s="60">
        <v>7010</v>
      </c>
      <c r="AA78" s="7" t="s">
        <v>190</v>
      </c>
      <c r="AB78" s="7" t="str">
        <f t="shared" si="37"/>
        <v>7012-000000</v>
      </c>
      <c r="AC78" s="7">
        <v>585</v>
      </c>
      <c r="AD78" s="7" t="str">
        <f t="shared" si="38"/>
        <v>035</v>
      </c>
      <c r="AE78" s="7"/>
      <c r="AF78" s="7"/>
      <c r="AG78" s="7">
        <v>110</v>
      </c>
      <c r="AH78" s="7" t="str">
        <f>Summary!$B$2</f>
        <v>USD</v>
      </c>
      <c r="AI78" s="7">
        <f t="shared" si="39"/>
        <v>0</v>
      </c>
      <c r="AJ78" s="7">
        <f t="shared" si="39"/>
        <v>0</v>
      </c>
      <c r="AK78" s="7">
        <f t="shared" si="39"/>
        <v>0</v>
      </c>
      <c r="AL78" s="7">
        <f t="shared" si="39"/>
        <v>0</v>
      </c>
      <c r="AM78" s="7">
        <f t="shared" si="39"/>
        <v>0</v>
      </c>
      <c r="AN78" s="7">
        <f t="shared" si="39"/>
        <v>0</v>
      </c>
      <c r="AO78" s="7">
        <f t="shared" si="39"/>
        <v>0</v>
      </c>
      <c r="AP78" s="7">
        <f t="shared" si="39"/>
        <v>0</v>
      </c>
      <c r="AQ78" s="7">
        <f t="shared" si="39"/>
        <v>0</v>
      </c>
      <c r="AR78" s="7">
        <f t="shared" si="39"/>
        <v>0</v>
      </c>
      <c r="AS78" s="7">
        <f t="shared" si="39"/>
        <v>0</v>
      </c>
      <c r="AT78" s="7">
        <f t="shared" si="39"/>
        <v>0</v>
      </c>
    </row>
    <row r="79" spans="1:46" ht="20.25" customHeight="1" x14ac:dyDescent="0.3">
      <c r="A79" s="11">
        <v>7036</v>
      </c>
      <c r="B79" s="71" t="str">
        <f>IF(ISTEXT("Club Growth - Other-"&amp;VLOOKUP(A79,'Chart of Accounts'!$B$5:$C$50,2,FALSE)),"Club Growth - Other-"&amp;VLOOKUP(A79,'Chart of Accounts'!$B$5:$C$50,2,FALSE),"")</f>
        <v>Club Growth - Other-Advertising Expense</v>
      </c>
      <c r="C79" s="186"/>
      <c r="D79" s="186"/>
      <c r="E79" s="186"/>
      <c r="F79" s="186"/>
      <c r="G79" s="186"/>
      <c r="H79" s="186"/>
      <c r="I79" s="186"/>
      <c r="J79" s="186"/>
      <c r="K79" s="186"/>
      <c r="L79" s="186"/>
      <c r="M79" s="186"/>
      <c r="N79" s="138"/>
      <c r="O79" s="4">
        <f t="shared" si="36"/>
        <v>0</v>
      </c>
      <c r="T79" s="60" t="s">
        <v>41</v>
      </c>
      <c r="U79" s="60">
        <v>7012</v>
      </c>
      <c r="AA79" s="7" t="s">
        <v>190</v>
      </c>
      <c r="AB79" s="7" t="str">
        <f t="shared" si="37"/>
        <v>7036-000000</v>
      </c>
      <c r="AC79" s="7">
        <v>585</v>
      </c>
      <c r="AD79" s="7" t="str">
        <f t="shared" si="38"/>
        <v>035</v>
      </c>
      <c r="AE79" s="7"/>
      <c r="AF79" s="7"/>
      <c r="AG79" s="7">
        <v>110</v>
      </c>
      <c r="AH79" s="7" t="str">
        <f>Summary!$B$2</f>
        <v>USD</v>
      </c>
      <c r="AI79" s="7">
        <f t="shared" si="39"/>
        <v>0</v>
      </c>
      <c r="AJ79" s="7">
        <f t="shared" si="39"/>
        <v>0</v>
      </c>
      <c r="AK79" s="7">
        <f t="shared" si="39"/>
        <v>0</v>
      </c>
      <c r="AL79" s="7">
        <f t="shared" si="39"/>
        <v>0</v>
      </c>
      <c r="AM79" s="7">
        <f t="shared" si="39"/>
        <v>0</v>
      </c>
      <c r="AN79" s="7">
        <f t="shared" si="39"/>
        <v>0</v>
      </c>
      <c r="AO79" s="7">
        <f t="shared" si="39"/>
        <v>0</v>
      </c>
      <c r="AP79" s="7">
        <f t="shared" si="39"/>
        <v>0</v>
      </c>
      <c r="AQ79" s="7">
        <f t="shared" si="39"/>
        <v>0</v>
      </c>
      <c r="AR79" s="7">
        <f t="shared" si="39"/>
        <v>0</v>
      </c>
      <c r="AS79" s="7">
        <f t="shared" si="39"/>
        <v>0</v>
      </c>
      <c r="AT79" s="7">
        <f t="shared" si="39"/>
        <v>0</v>
      </c>
    </row>
    <row r="80" spans="1:46" ht="20.25" customHeight="1" x14ac:dyDescent="0.3">
      <c r="A80" s="11">
        <v>7044</v>
      </c>
      <c r="B80" s="71" t="str">
        <f>IF(ISTEXT("Club Growth - Other-"&amp;VLOOKUP(A80,'Chart of Accounts'!$B$5:$C$50,2,FALSE)),"Club Growth - Other-"&amp;VLOOKUP(A80,'Chart of Accounts'!$B$5:$C$50,2,FALSE),"")</f>
        <v>Club Growth - Other-Postage &amp; Shipping Expense</v>
      </c>
      <c r="C80" s="186"/>
      <c r="D80" s="186"/>
      <c r="E80" s="186"/>
      <c r="F80" s="186"/>
      <c r="G80" s="186"/>
      <c r="H80" s="186"/>
      <c r="I80" s="186"/>
      <c r="J80" s="186"/>
      <c r="K80" s="186"/>
      <c r="L80" s="186"/>
      <c r="M80" s="186"/>
      <c r="N80" s="138"/>
      <c r="O80" s="4">
        <f t="shared" si="36"/>
        <v>0</v>
      </c>
      <c r="T80" s="60" t="s">
        <v>43</v>
      </c>
      <c r="U80" s="60">
        <v>7014</v>
      </c>
      <c r="AA80" s="7" t="s">
        <v>190</v>
      </c>
      <c r="AB80" s="7" t="str">
        <f t="shared" si="37"/>
        <v>7044-000000</v>
      </c>
      <c r="AC80" s="7">
        <v>585</v>
      </c>
      <c r="AD80" s="7" t="str">
        <f t="shared" si="38"/>
        <v>035</v>
      </c>
      <c r="AE80" s="7"/>
      <c r="AF80" s="7"/>
      <c r="AG80" s="7">
        <v>110</v>
      </c>
      <c r="AH80" s="7" t="str">
        <f>Summary!$B$2</f>
        <v>USD</v>
      </c>
      <c r="AI80" s="7">
        <f t="shared" si="39"/>
        <v>0</v>
      </c>
      <c r="AJ80" s="7">
        <f t="shared" si="39"/>
        <v>0</v>
      </c>
      <c r="AK80" s="7">
        <f t="shared" si="39"/>
        <v>0</v>
      </c>
      <c r="AL80" s="7">
        <f t="shared" si="39"/>
        <v>0</v>
      </c>
      <c r="AM80" s="7">
        <f t="shared" si="39"/>
        <v>0</v>
      </c>
      <c r="AN80" s="7">
        <f t="shared" si="39"/>
        <v>0</v>
      </c>
      <c r="AO80" s="7">
        <f t="shared" si="39"/>
        <v>0</v>
      </c>
      <c r="AP80" s="7">
        <f t="shared" si="39"/>
        <v>0</v>
      </c>
      <c r="AQ80" s="7">
        <f t="shared" si="39"/>
        <v>0</v>
      </c>
      <c r="AR80" s="7">
        <f t="shared" si="39"/>
        <v>0</v>
      </c>
      <c r="AS80" s="7">
        <f t="shared" si="39"/>
        <v>0</v>
      </c>
      <c r="AT80" s="7">
        <f t="shared" si="39"/>
        <v>0</v>
      </c>
    </row>
    <row r="81" spans="1:46" ht="20.25" customHeight="1" x14ac:dyDescent="0.3">
      <c r="A81" s="11">
        <v>7082</v>
      </c>
      <c r="B81" s="71" t="str">
        <f>IF(ISTEXT("Club Growth - Other-"&amp;VLOOKUP(A81,'Chart of Accounts'!$B$5:$C$50,2,FALSE)),"Club Growth - Other-"&amp;VLOOKUP(A81,'Chart of Accounts'!$B$5:$C$50,2,FALSE),"")</f>
        <v>Club Growth - Other-Incentives</v>
      </c>
      <c r="C81" s="186"/>
      <c r="D81" s="186"/>
      <c r="E81" s="186">
        <v>250</v>
      </c>
      <c r="F81" s="186"/>
      <c r="G81" s="186"/>
      <c r="H81" s="186"/>
      <c r="I81" s="186"/>
      <c r="J81" s="186"/>
      <c r="K81" s="186">
        <v>450</v>
      </c>
      <c r="L81" s="186"/>
      <c r="M81" s="186"/>
      <c r="N81" s="138"/>
      <c r="O81" s="4">
        <f t="shared" si="36"/>
        <v>700</v>
      </c>
      <c r="T81" s="60" t="s">
        <v>45</v>
      </c>
      <c r="U81" s="60">
        <v>7016</v>
      </c>
      <c r="AA81" s="7" t="s">
        <v>190</v>
      </c>
      <c r="AB81" s="7" t="str">
        <f t="shared" si="37"/>
        <v>7082-000000</v>
      </c>
      <c r="AC81" s="7">
        <v>585</v>
      </c>
      <c r="AD81" s="7" t="str">
        <f t="shared" si="38"/>
        <v>035</v>
      </c>
      <c r="AE81" s="7"/>
      <c r="AF81" s="7"/>
      <c r="AG81" s="7">
        <v>110</v>
      </c>
      <c r="AH81" s="7" t="str">
        <f>Summary!$B$2</f>
        <v>USD</v>
      </c>
      <c r="AI81" s="7">
        <f t="shared" si="39"/>
        <v>0</v>
      </c>
      <c r="AJ81" s="7">
        <f t="shared" si="39"/>
        <v>0</v>
      </c>
      <c r="AK81" s="7">
        <f t="shared" si="39"/>
        <v>250</v>
      </c>
      <c r="AL81" s="7">
        <f t="shared" si="39"/>
        <v>0</v>
      </c>
      <c r="AM81" s="7">
        <f t="shared" si="39"/>
        <v>0</v>
      </c>
      <c r="AN81" s="7">
        <f t="shared" si="39"/>
        <v>0</v>
      </c>
      <c r="AO81" s="7">
        <f t="shared" si="39"/>
        <v>0</v>
      </c>
      <c r="AP81" s="7">
        <f t="shared" si="39"/>
        <v>0</v>
      </c>
      <c r="AQ81" s="7">
        <f t="shared" si="39"/>
        <v>450</v>
      </c>
      <c r="AR81" s="7">
        <f t="shared" si="39"/>
        <v>0</v>
      </c>
      <c r="AS81" s="7">
        <f t="shared" si="39"/>
        <v>0</v>
      </c>
      <c r="AT81" s="7">
        <f t="shared" si="39"/>
        <v>0</v>
      </c>
    </row>
    <row r="82" spans="1:46" ht="20.25" customHeight="1" x14ac:dyDescent="0.3">
      <c r="A82" s="21"/>
      <c r="B82" s="71" t="str">
        <f>IF(ISTEXT("Club Growth - Other-"&amp;VLOOKUP(A82,'Chart of Accounts'!$B$5:$C$50,2,FALSE)),"Club Growth - Other-"&amp;VLOOKUP(A82,'Chart of Accounts'!$B$5:$C$50,2,FALSE),"")</f>
        <v/>
      </c>
      <c r="C82" s="186"/>
      <c r="D82" s="186"/>
      <c r="E82" s="186"/>
      <c r="F82" s="186"/>
      <c r="G82" s="186"/>
      <c r="H82" s="186"/>
      <c r="I82" s="186"/>
      <c r="J82" s="186"/>
      <c r="K82" s="186"/>
      <c r="L82" s="186"/>
      <c r="M82" s="186"/>
      <c r="N82" s="138"/>
      <c r="O82" s="4">
        <f t="shared" si="36"/>
        <v>0</v>
      </c>
      <c r="T82" s="60" t="s">
        <v>47</v>
      </c>
      <c r="U82" s="60">
        <v>7018</v>
      </c>
      <c r="AA82" s="7" t="s">
        <v>190</v>
      </c>
      <c r="AB82" s="7" t="str">
        <f t="shared" si="37"/>
        <v/>
      </c>
      <c r="AC82" s="7">
        <v>585</v>
      </c>
      <c r="AD82" s="7" t="str">
        <f t="shared" si="38"/>
        <v>035</v>
      </c>
      <c r="AE82" s="7"/>
      <c r="AF82" s="7"/>
      <c r="AG82" s="7">
        <v>110</v>
      </c>
      <c r="AH82" s="7" t="str">
        <f>Summary!$B$2</f>
        <v>USD</v>
      </c>
      <c r="AI82" s="7">
        <f t="shared" si="39"/>
        <v>0</v>
      </c>
      <c r="AJ82" s="7">
        <f t="shared" si="39"/>
        <v>0</v>
      </c>
      <c r="AK82" s="7">
        <f t="shared" si="39"/>
        <v>0</v>
      </c>
      <c r="AL82" s="7">
        <f t="shared" si="39"/>
        <v>0</v>
      </c>
      <c r="AM82" s="7">
        <f t="shared" si="39"/>
        <v>0</v>
      </c>
      <c r="AN82" s="7">
        <f t="shared" si="39"/>
        <v>0</v>
      </c>
      <c r="AO82" s="7">
        <f t="shared" si="39"/>
        <v>0</v>
      </c>
      <c r="AP82" s="7">
        <f t="shared" si="39"/>
        <v>0</v>
      </c>
      <c r="AQ82" s="7">
        <f t="shared" si="39"/>
        <v>0</v>
      </c>
      <c r="AR82" s="7">
        <f t="shared" si="39"/>
        <v>0</v>
      </c>
      <c r="AS82" s="7">
        <f t="shared" si="39"/>
        <v>0</v>
      </c>
      <c r="AT82" s="7">
        <f t="shared" si="39"/>
        <v>0</v>
      </c>
    </row>
    <row r="83" spans="1:46" ht="20.25" customHeight="1" x14ac:dyDescent="0.3">
      <c r="A83" s="21"/>
      <c r="B83" s="71" t="str">
        <f>IF(ISTEXT("Club Growth - Other-"&amp;VLOOKUP(A83,'Chart of Accounts'!$B$5:$C$50,2,FALSE)),"Club Growth - Other-"&amp;VLOOKUP(A83,'Chart of Accounts'!$B$5:$C$50,2,FALSE),"")</f>
        <v/>
      </c>
      <c r="C83" s="186"/>
      <c r="D83" s="186"/>
      <c r="E83" s="186"/>
      <c r="F83" s="186"/>
      <c r="G83" s="186"/>
      <c r="H83" s="186"/>
      <c r="I83" s="186"/>
      <c r="J83" s="186"/>
      <c r="K83" s="186"/>
      <c r="L83" s="186"/>
      <c r="M83" s="186"/>
      <c r="N83" s="138"/>
      <c r="O83" s="4">
        <f t="shared" si="36"/>
        <v>0</v>
      </c>
      <c r="T83" s="60" t="s">
        <v>49</v>
      </c>
      <c r="U83" s="60">
        <v>7020</v>
      </c>
      <c r="AA83" s="7" t="s">
        <v>190</v>
      </c>
      <c r="AB83" s="7" t="str">
        <f t="shared" si="37"/>
        <v/>
      </c>
      <c r="AC83" s="7">
        <v>585</v>
      </c>
      <c r="AD83" s="7" t="str">
        <f t="shared" si="38"/>
        <v>035</v>
      </c>
      <c r="AE83" s="7"/>
      <c r="AF83" s="7"/>
      <c r="AG83" s="7">
        <v>110</v>
      </c>
      <c r="AH83" s="7" t="str">
        <f>Summary!$B$2</f>
        <v>USD</v>
      </c>
      <c r="AI83" s="7">
        <f t="shared" si="39"/>
        <v>0</v>
      </c>
      <c r="AJ83" s="7">
        <f t="shared" si="39"/>
        <v>0</v>
      </c>
      <c r="AK83" s="7">
        <f t="shared" si="39"/>
        <v>0</v>
      </c>
      <c r="AL83" s="7">
        <f t="shared" si="39"/>
        <v>0</v>
      </c>
      <c r="AM83" s="7">
        <f t="shared" si="39"/>
        <v>0</v>
      </c>
      <c r="AN83" s="7">
        <f t="shared" si="39"/>
        <v>0</v>
      </c>
      <c r="AO83" s="7">
        <f t="shared" si="39"/>
        <v>0</v>
      </c>
      <c r="AP83" s="7">
        <f t="shared" si="39"/>
        <v>0</v>
      </c>
      <c r="AQ83" s="7">
        <f t="shared" si="39"/>
        <v>0</v>
      </c>
      <c r="AR83" s="7">
        <f t="shared" si="39"/>
        <v>0</v>
      </c>
      <c r="AS83" s="7">
        <f t="shared" si="39"/>
        <v>0</v>
      </c>
      <c r="AT83" s="7">
        <f t="shared" si="39"/>
        <v>0</v>
      </c>
    </row>
    <row r="84" spans="1:46" ht="20.25" customHeight="1" x14ac:dyDescent="0.3">
      <c r="A84" s="21"/>
      <c r="B84" s="71" t="str">
        <f>IF(ISTEXT("Club Growth - Other-"&amp;VLOOKUP(A84,'Chart of Accounts'!$B$5:$C$50,2,FALSE)),"Club Growth - Other-"&amp;VLOOKUP(A84,'Chart of Accounts'!$B$5:$C$50,2,FALSE),"")</f>
        <v/>
      </c>
      <c r="C84" s="138"/>
      <c r="D84" s="138"/>
      <c r="E84" s="138"/>
      <c r="F84" s="138"/>
      <c r="G84" s="138"/>
      <c r="H84" s="138"/>
      <c r="I84" s="138"/>
      <c r="J84" s="138"/>
      <c r="K84" s="138"/>
      <c r="L84" s="138"/>
      <c r="M84" s="138"/>
      <c r="N84" s="138"/>
      <c r="O84" s="4">
        <f t="shared" si="36"/>
        <v>0</v>
      </c>
      <c r="T84" s="60" t="s">
        <v>51</v>
      </c>
      <c r="U84" s="60">
        <v>7022</v>
      </c>
      <c r="AA84" s="7" t="s">
        <v>190</v>
      </c>
      <c r="AB84" s="7" t="str">
        <f t="shared" si="37"/>
        <v/>
      </c>
      <c r="AC84" s="7">
        <v>585</v>
      </c>
      <c r="AD84" s="7" t="str">
        <f t="shared" si="38"/>
        <v>035</v>
      </c>
      <c r="AE84" s="7"/>
      <c r="AF84" s="7"/>
      <c r="AG84" s="7">
        <v>110</v>
      </c>
      <c r="AH84" s="7" t="str">
        <f>Summary!$B$2</f>
        <v>USD</v>
      </c>
      <c r="AI84" s="7">
        <f t="shared" si="39"/>
        <v>0</v>
      </c>
      <c r="AJ84" s="7">
        <f t="shared" si="39"/>
        <v>0</v>
      </c>
      <c r="AK84" s="7">
        <f t="shared" si="39"/>
        <v>0</v>
      </c>
      <c r="AL84" s="7">
        <f t="shared" si="39"/>
        <v>0</v>
      </c>
      <c r="AM84" s="7">
        <f t="shared" si="39"/>
        <v>0</v>
      </c>
      <c r="AN84" s="7">
        <f t="shared" si="39"/>
        <v>0</v>
      </c>
      <c r="AO84" s="7">
        <f t="shared" si="39"/>
        <v>0</v>
      </c>
      <c r="AP84" s="7">
        <f t="shared" si="39"/>
        <v>0</v>
      </c>
      <c r="AQ84" s="7">
        <f t="shared" si="39"/>
        <v>0</v>
      </c>
      <c r="AR84" s="7">
        <f t="shared" si="39"/>
        <v>0</v>
      </c>
      <c r="AS84" s="7">
        <f t="shared" si="39"/>
        <v>0</v>
      </c>
      <c r="AT84" s="7">
        <f t="shared" si="39"/>
        <v>0</v>
      </c>
    </row>
    <row r="85" spans="1:46" s="7" customFormat="1" ht="20.25" customHeight="1" x14ac:dyDescent="0.3">
      <c r="A85" s="70" t="s">
        <v>362</v>
      </c>
      <c r="B85" s="72"/>
      <c r="C85" s="73">
        <f>SUM(C75:C84)</f>
        <v>0</v>
      </c>
      <c r="D85" s="73">
        <f t="shared" ref="D85:O85" si="40">SUM(D75:D84)</f>
        <v>0</v>
      </c>
      <c r="E85" s="73">
        <f t="shared" si="40"/>
        <v>250</v>
      </c>
      <c r="F85" s="73">
        <f t="shared" si="40"/>
        <v>0</v>
      </c>
      <c r="G85" s="73">
        <f t="shared" si="40"/>
        <v>0</v>
      </c>
      <c r="H85" s="73">
        <f t="shared" si="40"/>
        <v>0</v>
      </c>
      <c r="I85" s="73">
        <f t="shared" si="40"/>
        <v>0</v>
      </c>
      <c r="J85" s="73">
        <f t="shared" si="40"/>
        <v>0</v>
      </c>
      <c r="K85" s="73">
        <f t="shared" si="40"/>
        <v>450</v>
      </c>
      <c r="L85" s="73">
        <f t="shared" si="40"/>
        <v>0</v>
      </c>
      <c r="M85" s="73">
        <f t="shared" si="40"/>
        <v>0</v>
      </c>
      <c r="N85" s="73">
        <f t="shared" si="40"/>
        <v>0</v>
      </c>
      <c r="O85" s="73">
        <f t="shared" si="40"/>
        <v>700</v>
      </c>
      <c r="T85" s="60" t="s">
        <v>53</v>
      </c>
      <c r="U85" s="60">
        <v>7024</v>
      </c>
    </row>
    <row r="86" spans="1:46" s="7" customFormat="1" ht="18.75" customHeight="1" x14ac:dyDescent="0.3">
      <c r="A86" s="3"/>
      <c r="B86" s="72"/>
      <c r="C86" s="4"/>
      <c r="D86" s="4"/>
      <c r="E86" s="4"/>
      <c r="F86" s="4"/>
      <c r="G86" s="4"/>
      <c r="H86" s="4"/>
      <c r="I86" s="4"/>
      <c r="J86" s="4"/>
      <c r="K86" s="4"/>
      <c r="L86" s="4"/>
      <c r="M86" s="4"/>
      <c r="N86" s="4"/>
      <c r="O86" s="4"/>
      <c r="T86" s="60" t="s">
        <v>55</v>
      </c>
      <c r="U86" s="60">
        <v>7026</v>
      </c>
    </row>
    <row r="87" spans="1:46" ht="20.25" x14ac:dyDescent="0.3">
      <c r="A87" s="11"/>
      <c r="B87" s="11"/>
      <c r="C87" s="4"/>
      <c r="D87" s="4"/>
      <c r="E87" s="4"/>
      <c r="F87" s="4"/>
      <c r="G87" s="4"/>
      <c r="H87" s="4"/>
      <c r="I87" s="4"/>
      <c r="J87" s="4"/>
      <c r="K87" s="4"/>
      <c r="L87" s="4"/>
      <c r="M87" s="4"/>
      <c r="N87" s="4"/>
      <c r="O87" s="4"/>
      <c r="T87" s="60" t="s">
        <v>57</v>
      </c>
      <c r="U87" s="60">
        <v>7028</v>
      </c>
    </row>
    <row r="88" spans="1:46" ht="21" thickBot="1" x14ac:dyDescent="0.35">
      <c r="A88" s="1"/>
      <c r="B88" s="65" t="s">
        <v>316</v>
      </c>
      <c r="C88" s="79">
        <f>SUM(C20+C33+C46+C59+C85+C72)</f>
        <v>0</v>
      </c>
      <c r="D88" s="79">
        <f t="shared" ref="D88:O88" si="41">SUM(D20+D33+D46+D59+D85+D72)</f>
        <v>0</v>
      </c>
      <c r="E88" s="79">
        <f t="shared" si="41"/>
        <v>850</v>
      </c>
      <c r="F88" s="79">
        <f t="shared" si="41"/>
        <v>730</v>
      </c>
      <c r="G88" s="79">
        <f t="shared" si="41"/>
        <v>280</v>
      </c>
      <c r="H88" s="79">
        <f t="shared" si="41"/>
        <v>0</v>
      </c>
      <c r="I88" s="79">
        <f t="shared" si="41"/>
        <v>705</v>
      </c>
      <c r="J88" s="79">
        <f t="shared" si="41"/>
        <v>430</v>
      </c>
      <c r="K88" s="79">
        <f t="shared" si="41"/>
        <v>1030</v>
      </c>
      <c r="L88" s="79">
        <f t="shared" si="41"/>
        <v>280</v>
      </c>
      <c r="M88" s="79">
        <f t="shared" si="41"/>
        <v>80</v>
      </c>
      <c r="N88" s="79">
        <f t="shared" si="41"/>
        <v>212</v>
      </c>
      <c r="O88" s="79">
        <f t="shared" si="41"/>
        <v>4597</v>
      </c>
      <c r="T88" s="60" t="s">
        <v>59</v>
      </c>
      <c r="U88" s="60">
        <v>7030</v>
      </c>
    </row>
    <row r="89" spans="1:46" ht="15.75" thickTop="1" x14ac:dyDescent="0.2">
      <c r="T89" s="60" t="s">
        <v>61</v>
      </c>
      <c r="U89" s="60">
        <v>7032</v>
      </c>
    </row>
    <row r="90" spans="1:46" x14ac:dyDescent="0.2">
      <c r="T90" s="60" t="s">
        <v>63</v>
      </c>
      <c r="U90" s="60">
        <v>7034</v>
      </c>
    </row>
    <row r="91" spans="1:46" x14ac:dyDescent="0.2">
      <c r="T91" s="60" t="s">
        <v>65</v>
      </c>
      <c r="U91" s="60">
        <v>7036</v>
      </c>
    </row>
    <row r="92" spans="1:46" x14ac:dyDescent="0.2">
      <c r="T92" s="60" t="s">
        <v>67</v>
      </c>
      <c r="U92" s="60">
        <v>7038</v>
      </c>
    </row>
    <row r="93" spans="1:46" x14ac:dyDescent="0.2">
      <c r="T93" s="60" t="s">
        <v>69</v>
      </c>
      <c r="U93" s="60">
        <v>7040</v>
      </c>
    </row>
    <row r="94" spans="1:46" x14ac:dyDescent="0.2">
      <c r="T94" s="60" t="s">
        <v>71</v>
      </c>
      <c r="U94" s="60">
        <v>7042</v>
      </c>
    </row>
    <row r="95" spans="1:46" x14ac:dyDescent="0.2">
      <c r="T95" s="60" t="s">
        <v>72</v>
      </c>
      <c r="U95" s="60">
        <v>7044</v>
      </c>
    </row>
    <row r="96" spans="1:46" x14ac:dyDescent="0.2">
      <c r="T96" s="60" t="s">
        <v>74</v>
      </c>
      <c r="U96" s="60">
        <v>7046</v>
      </c>
    </row>
    <row r="97" spans="20:21" x14ac:dyDescent="0.2">
      <c r="T97" s="60" t="s">
        <v>76</v>
      </c>
      <c r="U97" s="60">
        <v>7048</v>
      </c>
    </row>
    <row r="98" spans="20:21" x14ac:dyDescent="0.2">
      <c r="T98" s="60" t="s">
        <v>78</v>
      </c>
      <c r="U98" s="60">
        <v>7050</v>
      </c>
    </row>
    <row r="99" spans="20:21" x14ac:dyDescent="0.2">
      <c r="T99" s="60" t="s">
        <v>80</v>
      </c>
      <c r="U99" s="60">
        <v>7052</v>
      </c>
    </row>
    <row r="100" spans="20:21" x14ac:dyDescent="0.2">
      <c r="T100" s="60" t="s">
        <v>81</v>
      </c>
      <c r="U100" s="60">
        <v>7070</v>
      </c>
    </row>
    <row r="101" spans="20:21" x14ac:dyDescent="0.2">
      <c r="T101" s="60" t="s">
        <v>83</v>
      </c>
      <c r="U101" s="60">
        <v>7072</v>
      </c>
    </row>
    <row r="102" spans="20:21" x14ac:dyDescent="0.2">
      <c r="T102" s="60" t="s">
        <v>85</v>
      </c>
      <c r="U102" s="60">
        <v>7078</v>
      </c>
    </row>
    <row r="103" spans="20:21" x14ac:dyDescent="0.2">
      <c r="T103" s="60" t="s">
        <v>87</v>
      </c>
      <c r="U103" s="60">
        <v>7080</v>
      </c>
    </row>
    <row r="104" spans="20:21" x14ac:dyDescent="0.2">
      <c r="T104" s="60" t="s">
        <v>89</v>
      </c>
      <c r="U104" s="60">
        <v>7082</v>
      </c>
    </row>
    <row r="105" spans="20:21" x14ac:dyDescent="0.2">
      <c r="T105" s="60" t="s">
        <v>91</v>
      </c>
      <c r="U105" s="60">
        <v>7084</v>
      </c>
    </row>
    <row r="106" spans="20:21" x14ac:dyDescent="0.2">
      <c r="T106" s="60" t="s">
        <v>93</v>
      </c>
      <c r="U106" s="60">
        <v>7086</v>
      </c>
    </row>
    <row r="107" spans="20:21" x14ac:dyDescent="0.2">
      <c r="T107" s="60" t="s">
        <v>95</v>
      </c>
      <c r="U107" s="60">
        <v>7088</v>
      </c>
    </row>
    <row r="108" spans="20:21" x14ac:dyDescent="0.2">
      <c r="T108" s="60" t="s">
        <v>97</v>
      </c>
      <c r="U108" s="60">
        <v>7090</v>
      </c>
    </row>
    <row r="112" spans="20:21" x14ac:dyDescent="0.2">
      <c r="U112" s="7"/>
    </row>
    <row r="113" spans="21:21" x14ac:dyDescent="0.2">
      <c r="U113" s="7"/>
    </row>
  </sheetData>
  <sheetProtection algorithmName="SHA-512" hashValue="R264hzPM0OnhgXtvg/GK0SgI9vK8D10y+tj5TF44bDfK0tXF1oRBj2QfjQ3TMYUfX6BpX4V7C7rqqe3FrJC+Yw==" saltValue="n+DS4ylQfYqn3mVnRKBTjw==" spinCount="100000" sheet="1" scenarios="1"/>
  <protectedRanges>
    <protectedRange sqref="C74:O74 O75:O84 C85:O87 C9:O9 O10:O19 C20:O20 C22:O22 O23:O32 C33:O33 C35:O35 O36:O45 C46:O46 C48:O48 O49:O58 C59:O59 C61:O61 O62:O71 C72:O72" name="Range1"/>
    <protectedRange sqref="C75:N84 C10:N19 C23:N32 C36:N45 C49:N58 C62:N71" name="Range1_1"/>
  </protectedRanges>
  <mergeCells count="1">
    <mergeCell ref="C5:O5"/>
  </mergeCells>
  <dataValidations count="2">
    <dataValidation type="decimal" operator="greaterThanOrEqual" allowBlank="1" showInputMessage="1" showErrorMessage="1" sqref="C75:N84 C10:N19 C23:N32 C36:N45 C49:N58 C62:N71" xr:uid="{00000000-0002-0000-0800-000000000000}">
      <formula1>0</formula1>
    </dataValidation>
    <dataValidation type="list" allowBlank="1" showInputMessage="1" showErrorMessage="1" sqref="A82:A84 A56:A58 A30:A32 A17:A19 A43:A45 A69:A71" xr:uid="{00000000-0002-0000-0800-000001000000}">
      <formula1>$U$75:$U$113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14</vt:i4>
      </vt:variant>
    </vt:vector>
  </HeadingPairs>
  <TitlesOfParts>
    <vt:vector size="33" baseType="lpstr">
      <vt:lpstr>Summary</vt:lpstr>
      <vt:lpstr>Narrative</vt:lpstr>
      <vt:lpstr>Membership Dues Allocation </vt:lpstr>
      <vt:lpstr>Conferences</vt:lpstr>
      <vt:lpstr>Fundraising</vt:lpstr>
      <vt:lpstr>District Store</vt:lpstr>
      <vt:lpstr>Marketing Outside Toastmasters</vt:lpstr>
      <vt:lpstr>Recognition</vt:lpstr>
      <vt:lpstr>Club Growth</vt:lpstr>
      <vt:lpstr>Public Relations</vt:lpstr>
      <vt:lpstr>Education and Training</vt:lpstr>
      <vt:lpstr>Speech Contest</vt:lpstr>
      <vt:lpstr>Administration</vt:lpstr>
      <vt:lpstr>Food and Meals</vt:lpstr>
      <vt:lpstr>Travel</vt:lpstr>
      <vt:lpstr>Lodging</vt:lpstr>
      <vt:lpstr>Chart of Accounts</vt:lpstr>
      <vt:lpstr>Upload Sheet Pull</vt:lpstr>
      <vt:lpstr>Upload Template</vt:lpstr>
      <vt:lpstr>Administration!Print_Area</vt:lpstr>
      <vt:lpstr>Conferences!Print_Area</vt:lpstr>
      <vt:lpstr>'District Store'!Print_Area</vt:lpstr>
      <vt:lpstr>'Education and Training'!Print_Area</vt:lpstr>
      <vt:lpstr>Fundraising!Print_Area</vt:lpstr>
      <vt:lpstr>'Marketing Outside Toastmasters'!Print_Area</vt:lpstr>
      <vt:lpstr>'Membership Dues Allocation '!Print_Area</vt:lpstr>
      <vt:lpstr>Narrative!Print_Area</vt:lpstr>
      <vt:lpstr>'Public Relations'!Print_Area</vt:lpstr>
      <vt:lpstr>'Speech Contest'!Print_Area</vt:lpstr>
      <vt:lpstr>Summary!Print_Area</vt:lpstr>
      <vt:lpstr>Travel!Print_Area</vt:lpstr>
      <vt:lpstr>Narrative!Print_Titles</vt:lpstr>
      <vt:lpstr>Travel!Print_Titles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jbond</dc:creator>
  <cp:lastModifiedBy>Tim Deines</cp:lastModifiedBy>
  <cp:lastPrinted>2020-03-31T15:10:02Z</cp:lastPrinted>
  <dcterms:created xsi:type="dcterms:W3CDTF">2011-05-26T16:59:18Z</dcterms:created>
  <dcterms:modified xsi:type="dcterms:W3CDTF">2020-09-14T14:53:52Z</dcterms:modified>
</cp:coreProperties>
</file>